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<sst xmlns="http://schemas.openxmlformats.org/spreadsheetml/2006/main" count="422" uniqueCount="318">
  <si>
    <t>Адреса будинків</t>
  </si>
  <si>
    <t>№ п/п</t>
  </si>
  <si>
    <t>Начальник ПЕВ</t>
  </si>
  <si>
    <t>Директор КП "Прилукитепловодопостачання"</t>
  </si>
  <si>
    <t xml:space="preserve">Загальна кількість приміщень  в будинках з  централізованим опаленням </t>
  </si>
  <si>
    <t>Адміністративні витрати (грн)</t>
  </si>
  <si>
    <t>Витрати на збут (грн)</t>
  </si>
  <si>
    <t>Інші прямі витрати</t>
  </si>
  <si>
    <t>Загальновиробничі витрати (грн)</t>
  </si>
  <si>
    <t>Розрахунковий прибуток  3%</t>
  </si>
  <si>
    <t>Вартість всього в розрахунку на рік (грн без ПДВ)</t>
  </si>
  <si>
    <t>Розмір внеску за обслуговування з розрахунку на одне приміщення в місяць(грн з ПДВ)</t>
  </si>
  <si>
    <t>Марка і діаметр засобу обліку</t>
  </si>
  <si>
    <t>1 Травня, 107</t>
  </si>
  <si>
    <t xml:space="preserve">1 Травня, 107 а </t>
  </si>
  <si>
    <t>1 Травня, 107 б</t>
  </si>
  <si>
    <t xml:space="preserve">1 Травня, 111 </t>
  </si>
  <si>
    <t>1 Травня, 113</t>
  </si>
  <si>
    <t>1 Травня, 48 а</t>
  </si>
  <si>
    <t>1 Травня, 73</t>
  </si>
  <si>
    <t xml:space="preserve">1 Травня, 87 </t>
  </si>
  <si>
    <t>1 Травня, 97</t>
  </si>
  <si>
    <t>1 Травня, 99</t>
  </si>
  <si>
    <t>18-го Вересня, 21</t>
  </si>
  <si>
    <t>18-го Вересня, 23</t>
  </si>
  <si>
    <t>18-го Вересня, 25</t>
  </si>
  <si>
    <t>18-го Вересня, 28</t>
  </si>
  <si>
    <t>18-го Вересня, 30</t>
  </si>
  <si>
    <t>18-го Вересня, 31</t>
  </si>
  <si>
    <t>І. Скоропадського,102</t>
  </si>
  <si>
    <t>І. Скоропадського,108</t>
  </si>
  <si>
    <t>І. Скоропадського,94</t>
  </si>
  <si>
    <t>Боброва, 86 а</t>
  </si>
  <si>
    <t>Боброва, 86 б</t>
  </si>
  <si>
    <t>Боброва, 88</t>
  </si>
  <si>
    <t>в/м 12 буд. 1</t>
  </si>
  <si>
    <t>в/м 12 буд. 106</t>
  </si>
  <si>
    <t>в/м 12 буд. 107</t>
  </si>
  <si>
    <t>в/м 12 буд. 146</t>
  </si>
  <si>
    <t>в/м 12 буд. 147</t>
  </si>
  <si>
    <t>в/м 12 буд. 148</t>
  </si>
  <si>
    <t>в/м 12 буд. 150</t>
  </si>
  <si>
    <t>в/м 12 буд. 151</t>
  </si>
  <si>
    <t>в/м 12 буд. 152</t>
  </si>
  <si>
    <t>в/м 12 буд. 153</t>
  </si>
  <si>
    <t>в/м 12 буд. 154</t>
  </si>
  <si>
    <t>в/м 12 буд. 155</t>
  </si>
  <si>
    <t>в/м 12 буд. 156</t>
  </si>
  <si>
    <t>в/м 12 буд. 157</t>
  </si>
  <si>
    <t>в/м 12 буд. 2</t>
  </si>
  <si>
    <t>в/м 12 буд. 29</t>
  </si>
  <si>
    <t>в/м 12 буд. 3</t>
  </si>
  <si>
    <t>в/м 12 буд. 4</t>
  </si>
  <si>
    <t>в/м 12 буд. 5</t>
  </si>
  <si>
    <t>в/м 12 буд. 62</t>
  </si>
  <si>
    <t>в/м 12 буд. 80</t>
  </si>
  <si>
    <t>в/м 12 буд. 81</t>
  </si>
  <si>
    <t>в/м 12 буд. 82</t>
  </si>
  <si>
    <t>в/м 12 буд. 94</t>
  </si>
  <si>
    <t>в/м 12 буд. 96</t>
  </si>
  <si>
    <t>Вавілова, 12</t>
  </si>
  <si>
    <t>Вавілова, 14</t>
  </si>
  <si>
    <t>Вавілова, 20</t>
  </si>
  <si>
    <t>Вавілова, 22</t>
  </si>
  <si>
    <t>Вавілова, 24</t>
  </si>
  <si>
    <t>Вавілова, 25 а</t>
  </si>
  <si>
    <t>Вавілова, 28</t>
  </si>
  <si>
    <t>Вавілова, 30</t>
  </si>
  <si>
    <t>Вокзальна, 14</t>
  </si>
  <si>
    <t>Вокзальна, 19</t>
  </si>
  <si>
    <t>Вокзальна, 29</t>
  </si>
  <si>
    <t>Вокзальна, 3</t>
  </si>
  <si>
    <t>Вокзальна, 31</t>
  </si>
  <si>
    <t>Вокзальна, 32</t>
  </si>
  <si>
    <t>Вокзальна, 36</t>
  </si>
  <si>
    <t>Вокзальна, 37</t>
  </si>
  <si>
    <t>Вокзальна, 38</t>
  </si>
  <si>
    <t>Вокзальна, 39</t>
  </si>
  <si>
    <t>Вокзальна, 40</t>
  </si>
  <si>
    <t>Вокзальна, 44</t>
  </si>
  <si>
    <t>Вокзальна, 46</t>
  </si>
  <si>
    <t>Вокзальна, 5</t>
  </si>
  <si>
    <t>Вокзальна, 8</t>
  </si>
  <si>
    <t>Галаганівська, 33</t>
  </si>
  <si>
    <t>Гвардійська, 88/1</t>
  </si>
  <si>
    <t>Гвардійська, 88/2</t>
  </si>
  <si>
    <t>Гвардійська, 92</t>
  </si>
  <si>
    <t>Гвардійська, 94</t>
  </si>
  <si>
    <t>Гвардійська, 96</t>
  </si>
  <si>
    <t>Гвардійська, 98</t>
  </si>
  <si>
    <t>Гімназична, 104</t>
  </si>
  <si>
    <t>Гімназична, 45</t>
  </si>
  <si>
    <t>Густинська, 22/1</t>
  </si>
  <si>
    <t>Густинська, 22/2</t>
  </si>
  <si>
    <t>Густинська, 22/4</t>
  </si>
  <si>
    <t>Густинська, 22/5</t>
  </si>
  <si>
    <t>Густинська, 22/6</t>
  </si>
  <si>
    <t>Густинська, 22/7</t>
  </si>
  <si>
    <t>Густинська, 22/8</t>
  </si>
  <si>
    <t>Дачна, 33/1</t>
  </si>
  <si>
    <t>Дачна, 33/2</t>
  </si>
  <si>
    <t>Земська, 2</t>
  </si>
  <si>
    <t>Земська, 2 а</t>
  </si>
  <si>
    <t>Земська, 21</t>
  </si>
  <si>
    <t>Земська, 3</t>
  </si>
  <si>
    <t>Земська, 37</t>
  </si>
  <si>
    <t>Земська, 39</t>
  </si>
  <si>
    <t>Земська, 49</t>
  </si>
  <si>
    <t>Земська, 5</t>
  </si>
  <si>
    <t>Індустріальна, 13</t>
  </si>
  <si>
    <t>Індустріальна, 7а</t>
  </si>
  <si>
    <t>Київська, 144</t>
  </si>
  <si>
    <t>Київська, 170</t>
  </si>
  <si>
    <t>Київська, 174</t>
  </si>
  <si>
    <t>Київська, 186</t>
  </si>
  <si>
    <t>Київська, 188</t>
  </si>
  <si>
    <t>Київська, 230</t>
  </si>
  <si>
    <t>Київська, 230 а</t>
  </si>
  <si>
    <t>Київська, 230 б</t>
  </si>
  <si>
    <t>Київська, 230 в</t>
  </si>
  <si>
    <t>Київська, 230 г</t>
  </si>
  <si>
    <t>Київська, 230 д</t>
  </si>
  <si>
    <t>Київська, 250/1</t>
  </si>
  <si>
    <t>Київська, 263</t>
  </si>
  <si>
    <t>Київська, 271</t>
  </si>
  <si>
    <t>Київська, 271 а</t>
  </si>
  <si>
    <t>Київська, 275</t>
  </si>
  <si>
    <t>Київська, 279</t>
  </si>
  <si>
    <t>Київська, 313</t>
  </si>
  <si>
    <t>Ковалівська, 12</t>
  </si>
  <si>
    <t>Колективна, 32 а</t>
  </si>
  <si>
    <t>Колективна, 34</t>
  </si>
  <si>
    <t>Колективна, 36</t>
  </si>
  <si>
    <t>Колективна, 38</t>
  </si>
  <si>
    <t>Костянтинівська, 107</t>
  </si>
  <si>
    <t>Костянтинівська, 108</t>
  </si>
  <si>
    <t>Костянтинівська, 109</t>
  </si>
  <si>
    <t>Костянтинівська, 110</t>
  </si>
  <si>
    <t>Костянтинівська, 115</t>
  </si>
  <si>
    <t>Костянтинівська, 117</t>
  </si>
  <si>
    <t>Костянтинівська, 120</t>
  </si>
  <si>
    <t>Костянтинівська, 122</t>
  </si>
  <si>
    <t>Костянтинівська, 124</t>
  </si>
  <si>
    <t>Костянтинівська, 134 а</t>
  </si>
  <si>
    <t>Костянтинівська, 134 б</t>
  </si>
  <si>
    <t>Костянтинівська, 156 б</t>
  </si>
  <si>
    <t xml:space="preserve">Костянтинівська, 199 </t>
  </si>
  <si>
    <t>Костянтинівська, 199 б</t>
  </si>
  <si>
    <t>Костянтинівська, 199 в</t>
  </si>
  <si>
    <t>Костянтинівська, 199 г</t>
  </si>
  <si>
    <t>Костянтинівська, 199 ж</t>
  </si>
  <si>
    <t>Костянтинівська, 199 і</t>
  </si>
  <si>
    <t>Костянтинівська, 94</t>
  </si>
  <si>
    <t>Костянтинівська, 96</t>
  </si>
  <si>
    <t>Костянтинівська, 98</t>
  </si>
  <si>
    <t>Костянтинівська, 98 а</t>
  </si>
  <si>
    <t>Котляревського, 65</t>
  </si>
  <si>
    <t>Котляревського, 65 а</t>
  </si>
  <si>
    <t>Котляревського, 70</t>
  </si>
  <si>
    <t>Миколаївська, 114</t>
  </si>
  <si>
    <t>Миколаївська, 116</t>
  </si>
  <si>
    <t>Миколаївська, 117</t>
  </si>
  <si>
    <t>Миколаївська, 131</t>
  </si>
  <si>
    <t>Миколаївська, 133</t>
  </si>
  <si>
    <t>Миколаївська, 140</t>
  </si>
  <si>
    <t>Незалежності, 78</t>
  </si>
  <si>
    <t>О-Кошового, 4</t>
  </si>
  <si>
    <t>О-Кошового, 6</t>
  </si>
  <si>
    <t>О-Кошового, 8</t>
  </si>
  <si>
    <t>Перемоги, 163</t>
  </si>
  <si>
    <t>Перемоги, 170 а</t>
  </si>
  <si>
    <t>Ю.Коптєва, 10</t>
  </si>
  <si>
    <t>Ю.Коптєва, 2</t>
  </si>
  <si>
    <t>Ю.Коптєва, 27</t>
  </si>
  <si>
    <t>Ю.Коптєва, 27 а</t>
  </si>
  <si>
    <t>Ю.Коптєва, 3</t>
  </si>
  <si>
    <t>Ю.Коптєва, 35</t>
  </si>
  <si>
    <t>Ю.Коптєва, 37</t>
  </si>
  <si>
    <t>Ю.Коптєва, 4</t>
  </si>
  <si>
    <t>Ю.Коптєва, 5</t>
  </si>
  <si>
    <t>Ю.Коптєва, 58</t>
  </si>
  <si>
    <t>Ю.Коптєва, 6</t>
  </si>
  <si>
    <t>Ю.Коптєва, 60</t>
  </si>
  <si>
    <t>Пирятинська, 6</t>
  </si>
  <si>
    <t>П-Комуни, 2</t>
  </si>
  <si>
    <t>Польова, 100</t>
  </si>
  <si>
    <t>Польова, 102</t>
  </si>
  <si>
    <t>Польова, 102 а</t>
  </si>
  <si>
    <t>Польова, 104</t>
  </si>
  <si>
    <t>Польова, 106</t>
  </si>
  <si>
    <t>Польова, 108</t>
  </si>
  <si>
    <t>Польова, 110</t>
  </si>
  <si>
    <t>Польова, 112</t>
  </si>
  <si>
    <t>пр. 8 Березня, 31</t>
  </si>
  <si>
    <t>пр. 8 Березня, 31 а</t>
  </si>
  <si>
    <t>пр. 8 Березня, 31 б</t>
  </si>
  <si>
    <t>пр. 8 Березня, 33</t>
  </si>
  <si>
    <t>пр. 8 Березня, 33 б</t>
  </si>
  <si>
    <t>пр. 8 Березня, 33 в</t>
  </si>
  <si>
    <t>Пушкіна, 76</t>
  </si>
  <si>
    <t>Пушкіна, 78</t>
  </si>
  <si>
    <t>Рокитна, 39</t>
  </si>
  <si>
    <t>Садова, 104</t>
  </si>
  <si>
    <t>Садова, 108 а</t>
  </si>
  <si>
    <t>Садова, 110</t>
  </si>
  <si>
    <t>Садова, 111</t>
  </si>
  <si>
    <t>Садова, 123</t>
  </si>
  <si>
    <t>Садова, 135 а</t>
  </si>
  <si>
    <t>Садова, 135 б</t>
  </si>
  <si>
    <t>Садова, 64</t>
  </si>
  <si>
    <t>Садова, 70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</si>
  <si>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</si>
  <si>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</si>
  <si>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</si>
  <si>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</si>
  <si>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</si>
  <si>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</si>
  <si>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</si>
  <si>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</si>
  <si>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</si>
  <si>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</si>
  <si>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</si>
  <si>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</si>
  <si>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</si>
  <si>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</si>
  <si>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</si>
  <si>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</si>
  <si>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</si>
  <si>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</si>
  <si>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</si>
  <si>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</si>
  <si>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</si>
  <si>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</si>
  <si>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</si>
  <si>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</si>
  <si>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</si>
  <si>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</si>
  <si>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</si>
  <si>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</si>
  <si>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</si>
  <si>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</si>
  <si>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</si>
  <si>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</si>
  <si>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</si>
  <si>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</si>
  <si>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</si>
  <si>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</si>
  <si>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</si>
  <si>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</si>
  <si>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</si>
  <si>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</si>
  <si>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</si>
  <si>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</si>
  <si>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</si>
  <si>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</si>
  <si>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</si>
  <si>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</si>
  <si>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</si>
  <si>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</si>
  <si>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</si>
  <si>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</si>
  <si>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</si>
  <si>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</si>
  <si>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</si>
  <si>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</si>
  <si>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</si>
  <si>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</si>
  <si>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d100</t>
  </si>
  <si>
    <t>MULTIDATA d80</t>
  </si>
  <si>
    <t>SKS -3 d65</t>
  </si>
  <si>
    <t>СВТУ-11Т d65</t>
  </si>
  <si>
    <t>СВТУ-11Т d50</t>
  </si>
  <si>
    <t>SKS -3 d40</t>
  </si>
  <si>
    <t>SKS -3 d100</t>
  </si>
  <si>
    <t>SKS -3 d80</t>
  </si>
  <si>
    <t>СВТУ-11Т d80</t>
  </si>
  <si>
    <t>СВТУ-11Т d25</t>
  </si>
  <si>
    <t>SKS -3 d50</t>
  </si>
  <si>
    <t>Суперком-01-1 d50</t>
  </si>
  <si>
    <t>Суперком-01-1 d65</t>
  </si>
  <si>
    <t>Суперком-01-1 d40</t>
  </si>
  <si>
    <t>Суперком-01-1 d100</t>
  </si>
  <si>
    <t>Суперком-01-1 d80</t>
  </si>
  <si>
    <t>SKS -3 d32</t>
  </si>
  <si>
    <t>SKS -3 d25</t>
  </si>
  <si>
    <t>MULTIDATA d65</t>
  </si>
  <si>
    <t>П. Комуни, 2</t>
  </si>
  <si>
    <t>СВТУ-11Т d32</t>
  </si>
  <si>
    <t>SKS -3 d29</t>
  </si>
  <si>
    <t>SKS -3 d30</t>
  </si>
  <si>
    <t xml:space="preserve">СВТУ-11Т d40 </t>
  </si>
  <si>
    <t>Матеріальні витрати</t>
  </si>
  <si>
    <t xml:space="preserve"> Витрати на проїзд обслуговуючого персоналу</t>
  </si>
  <si>
    <t>Всього інших прямих витрат</t>
  </si>
  <si>
    <t>з них по будинках з теплолічильниками</t>
  </si>
  <si>
    <t>Київська, 216 (кв. 1-70)</t>
  </si>
  <si>
    <t>Київська, 216 а (кв.71-140)</t>
  </si>
  <si>
    <t>№</t>
  </si>
  <si>
    <t xml:space="preserve">Послуги з ремонту </t>
  </si>
  <si>
    <t>А.А. Гавриш</t>
  </si>
  <si>
    <t xml:space="preserve"> ПДВ</t>
  </si>
  <si>
    <t>до рішення виконавчого комітету</t>
  </si>
  <si>
    <t>С.В. Тарасенко</t>
  </si>
  <si>
    <t>за  обслуговування  вузлів  комерційного обліку  теплової енергії  КП "Прилукитепловодопостачання"</t>
  </si>
  <si>
    <t>Ергомера -125. АА-А1</t>
  </si>
  <si>
    <t xml:space="preserve">Вартість повірки </t>
  </si>
  <si>
    <t xml:space="preserve">Інші послуги (транспортув. лічильника на повірку, повірка допоміжних приладів) </t>
  </si>
  <si>
    <t>СБТВ - 025- d80/PN10/90°С-ДО-Т2-RS232-PS</t>
  </si>
  <si>
    <t>з розрахунку на 1 приміщення</t>
  </si>
  <si>
    <t>Вього по будинках з ЦО</t>
  </si>
  <si>
    <t>Структура  внесків</t>
  </si>
  <si>
    <t>СБТВ - 025- d80</t>
  </si>
  <si>
    <t xml:space="preserve">Прямі витрати на оплату праці  (грн) </t>
  </si>
  <si>
    <t xml:space="preserve">Єдиний соціальний внесок  (грн) </t>
  </si>
  <si>
    <t>Виробнича собівартість  (грн)</t>
  </si>
  <si>
    <t>Повна собівартість   (грн)</t>
  </si>
  <si>
    <t>(грн/приміщ/місяць)</t>
  </si>
  <si>
    <t>Додаток 4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</si>
</sst>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  <numFmt numFmtId="214" formatCode="#,##0.00&quot;₴&quot;"/>
    <numFmt numFmtId="215" formatCode="#,##0.00_ ;\-#,##0.00\ "/>
  </numFmts>
  <fonts count="4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/>
    </xf>
    <xf numFmtId="2" fontId="4" fillId="6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4" fillId="0" borderId="2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2" fontId="4" fillId="3" borderId="20" xfId="0" applyNumberFormat="1" applyFont="1" applyFill="1" applyBorder="1" applyAlignment="1">
      <alignment vertical="center"/>
    </xf>
    <xf numFmtId="2" fontId="4" fillId="3" borderId="2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00" fontId="7" fillId="33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22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23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1" fontId="4" fillId="33" borderId="20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88;&#1091;&#1082;&#1090;&#1091;&#1088;&#1072;%20&#1090;&#1072;&#1088;&#1080;&#1092;&#1091;%20&#1083;&#1110;&#1095;.&#1090;&#1077;&#1087;&#1083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88;&#1091;&#1082;&#1090;.%20&#1090;&#1072;&#1088;&#1080;&#1092;&#1091;%20&#1086;&#1073;&#1089;&#1083;.&#1083;&#1110;&#1095;.&#1090;&#1077;&#1087;&#1083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слуг"/>
      <sheetName val="трудозатрати"/>
      <sheetName val="проїзд"/>
      <sheetName val="год.зарпл."/>
      <sheetName val="посл.стор."/>
      <sheetName val="матер."/>
      <sheetName val="встан."/>
      <sheetName val="Лист3"/>
    </sheetNames>
    <sheetDataSet>
      <sheetData sheetId="2">
        <row r="15">
          <cell r="H15">
            <v>127.5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уд.затр.4 (2)"/>
      <sheetName val="труд.затр.4"/>
      <sheetName val="труд.затр.4 1.05.19"/>
      <sheetName val="труд.затр.4 БАМ"/>
      <sheetName val="проїзд 4"/>
      <sheetName val="год.зарпл."/>
      <sheetName val="год.зарпл. 1.05.2019"/>
      <sheetName val="год.зарпл. БАМ"/>
      <sheetName val="посл.стор.4"/>
      <sheetName val="посл.стор.1.05.19"/>
      <sheetName val="посл.стор.БАМ"/>
      <sheetName val="матер."/>
      <sheetName val="траспорт."/>
      <sheetName val="траспорт.1.05.19"/>
      <sheetName val="трансп.БАМ"/>
    </sheetNames>
    <sheetDataSet>
      <sheetData sheetId="1">
        <row r="29">
          <cell r="J29">
            <v>1135.4623437393602</v>
          </cell>
        </row>
      </sheetData>
      <sheetData sheetId="3">
        <row r="29">
          <cell r="J29">
            <v>1349.3783063376</v>
          </cell>
        </row>
      </sheetData>
      <sheetData sheetId="4">
        <row r="15">
          <cell r="H15">
            <v>127.5</v>
          </cell>
        </row>
      </sheetData>
      <sheetData sheetId="8">
        <row r="9">
          <cell r="L9">
            <v>333.18573140800004</v>
          </cell>
        </row>
      </sheetData>
      <sheetData sheetId="10">
        <row r="9">
          <cell r="L9">
            <v>349.765368592</v>
          </cell>
        </row>
      </sheetData>
      <sheetData sheetId="11">
        <row r="8">
          <cell r="G8">
            <v>5.887499999999999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4"/>
  <sheetViews>
    <sheetView tabSelected="1" zoomScalePageLayoutView="0" workbookViewId="0" topLeftCell="I1">
      <selection activeCell="V2" sqref="V2"/>
    </sheetView>
  </sheetViews>
  <sheetFormatPr defaultColWidth="9.140625" defaultRowHeight="12.75"/>
  <cols>
    <col min="1" max="1" width="5.00390625" style="0" customWidth="1"/>
    <col min="2" max="2" width="17.57421875" style="0" customWidth="1"/>
    <col min="3" max="3" width="10.57421875" style="0" hidden="1" customWidth="1"/>
    <col min="4" max="4" width="10.28125" style="0" hidden="1" customWidth="1"/>
    <col min="5" max="6" width="0" style="0" hidden="1" customWidth="1"/>
    <col min="7" max="7" width="10.421875" style="0" customWidth="1"/>
    <col min="8" max="8" width="10.28125" style="0" customWidth="1"/>
    <col min="14" max="14" width="11.00390625" style="0" customWidth="1"/>
    <col min="15" max="15" width="11.140625" style="0" customWidth="1"/>
    <col min="24" max="24" width="9.140625" style="0" customWidth="1"/>
    <col min="25" max="25" width="10.140625" style="0" customWidth="1"/>
  </cols>
  <sheetData>
    <row r="1" spans="22:23" ht="15.75">
      <c r="V1" s="3" t="s">
        <v>317</v>
      </c>
      <c r="W1" s="3"/>
    </row>
    <row r="2" spans="22:23" ht="15.75">
      <c r="V2" s="3" t="s">
        <v>301</v>
      </c>
      <c r="W2" s="3"/>
    </row>
    <row r="3" spans="22:24" ht="15.75">
      <c r="V3" s="106"/>
      <c r="W3" s="124" t="s">
        <v>297</v>
      </c>
      <c r="X3" s="123"/>
    </row>
    <row r="4" spans="1:25" ht="15">
      <c r="A4" s="125"/>
      <c r="B4" s="125"/>
      <c r="C4" s="12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.75">
      <c r="A5" s="126" t="s">
        <v>310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ht="15.75">
      <c r="A6" s="126" t="s">
        <v>303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ht="15.75">
      <c r="A7" s="107"/>
      <c r="B7" s="107"/>
      <c r="C7" s="107"/>
      <c r="D7" s="10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 t="s">
        <v>316</v>
      </c>
      <c r="Y7" s="3"/>
    </row>
    <row r="8" spans="1:25" ht="29.25" customHeight="1">
      <c r="A8" s="127" t="s">
        <v>1</v>
      </c>
      <c r="B8" s="130" t="s">
        <v>0</v>
      </c>
      <c r="C8" s="133" t="s">
        <v>4</v>
      </c>
      <c r="D8" s="134"/>
      <c r="E8" s="134"/>
      <c r="F8" s="134"/>
      <c r="G8" s="135"/>
      <c r="H8" s="130" t="s">
        <v>12</v>
      </c>
      <c r="I8" s="130" t="s">
        <v>291</v>
      </c>
      <c r="J8" s="142" t="s">
        <v>312</v>
      </c>
      <c r="K8" s="145" t="s">
        <v>7</v>
      </c>
      <c r="L8" s="146"/>
      <c r="M8" s="146"/>
      <c r="N8" s="146"/>
      <c r="O8" s="146"/>
      <c r="P8" s="147"/>
      <c r="Q8" s="142" t="s">
        <v>8</v>
      </c>
      <c r="R8" s="142" t="s">
        <v>314</v>
      </c>
      <c r="S8" s="142" t="s">
        <v>5</v>
      </c>
      <c r="T8" s="142" t="s">
        <v>6</v>
      </c>
      <c r="U8" s="142" t="s">
        <v>315</v>
      </c>
      <c r="V8" s="142" t="s">
        <v>9</v>
      </c>
      <c r="W8" s="142" t="s">
        <v>10</v>
      </c>
      <c r="X8" s="142" t="s">
        <v>300</v>
      </c>
      <c r="Y8" s="148" t="s">
        <v>11</v>
      </c>
    </row>
    <row r="9" spans="1:25" ht="38.25" customHeight="1">
      <c r="A9" s="128"/>
      <c r="B9" s="131"/>
      <c r="C9" s="136"/>
      <c r="D9" s="137"/>
      <c r="E9" s="137"/>
      <c r="F9" s="137"/>
      <c r="G9" s="138"/>
      <c r="H9" s="131"/>
      <c r="I9" s="131"/>
      <c r="J9" s="143"/>
      <c r="K9" s="142" t="s">
        <v>313</v>
      </c>
      <c r="L9" s="142" t="s">
        <v>305</v>
      </c>
      <c r="M9" s="142" t="s">
        <v>298</v>
      </c>
      <c r="N9" s="142" t="s">
        <v>306</v>
      </c>
      <c r="O9" s="142" t="s">
        <v>292</v>
      </c>
      <c r="P9" s="142" t="s">
        <v>293</v>
      </c>
      <c r="Q9" s="143"/>
      <c r="R9" s="143"/>
      <c r="S9" s="143"/>
      <c r="T9" s="143"/>
      <c r="U9" s="143"/>
      <c r="V9" s="143"/>
      <c r="W9" s="143"/>
      <c r="X9" s="143"/>
      <c r="Y9" s="149"/>
    </row>
    <row r="10" spans="1:25" ht="145.5" customHeight="1">
      <c r="A10" s="129"/>
      <c r="B10" s="132"/>
      <c r="C10" s="139"/>
      <c r="D10" s="140"/>
      <c r="E10" s="140"/>
      <c r="F10" s="140"/>
      <c r="G10" s="141"/>
      <c r="H10" s="132"/>
      <c r="I10" s="132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50"/>
    </row>
    <row r="11" spans="1:25" ht="15.75">
      <c r="A11" s="7">
        <v>1</v>
      </c>
      <c r="B11" s="65">
        <v>2</v>
      </c>
      <c r="C11" s="68">
        <v>2</v>
      </c>
      <c r="D11" s="68">
        <v>3</v>
      </c>
      <c r="E11" s="68">
        <v>4</v>
      </c>
      <c r="F11" s="11">
        <v>5</v>
      </c>
      <c r="G11" s="11">
        <v>3</v>
      </c>
      <c r="H11" s="68">
        <v>4</v>
      </c>
      <c r="I11" s="68">
        <v>5</v>
      </c>
      <c r="J11" s="68">
        <v>6</v>
      </c>
      <c r="K11" s="68">
        <v>7</v>
      </c>
      <c r="L11" s="68">
        <v>8</v>
      </c>
      <c r="M11" s="68">
        <v>9</v>
      </c>
      <c r="N11" s="68">
        <v>10</v>
      </c>
      <c r="O11" s="68">
        <v>11</v>
      </c>
      <c r="P11" s="68">
        <v>12</v>
      </c>
      <c r="Q11" s="61">
        <v>13</v>
      </c>
      <c r="R11" s="61">
        <v>14</v>
      </c>
      <c r="S11" s="61">
        <v>15</v>
      </c>
      <c r="T11" s="68">
        <v>16</v>
      </c>
      <c r="U11" s="68">
        <v>17</v>
      </c>
      <c r="V11" s="68">
        <v>18</v>
      </c>
      <c r="W11" s="61">
        <v>19</v>
      </c>
      <c r="X11" s="61">
        <v>20</v>
      </c>
      <c r="Y11" s="98">
        <v>21</v>
      </c>
    </row>
    <row r="12" spans="1:25" ht="15.75" hidden="1">
      <c r="A12" s="23">
        <v>1</v>
      </c>
      <c r="B12" s="24" t="s">
        <v>13</v>
      </c>
      <c r="C12" s="11">
        <v>57</v>
      </c>
      <c r="D12" s="27">
        <v>13</v>
      </c>
      <c r="E12" s="11">
        <v>0</v>
      </c>
      <c r="F12" s="28">
        <v>0</v>
      </c>
      <c r="G12" s="29">
        <f>SUM(C12:F12)</f>
        <v>70</v>
      </c>
      <c r="H12" s="151" t="s">
        <v>273</v>
      </c>
      <c r="I12" s="151">
        <f>'[2]матер.'!$G$8</f>
        <v>5.887499999999999</v>
      </c>
      <c r="J12" s="151">
        <f>'[2]труд.затр.4'!$J$29</f>
        <v>1135.4623437393602</v>
      </c>
      <c r="K12" s="151">
        <f>J12*22%</f>
        <v>249.80171562265926</v>
      </c>
      <c r="L12" s="153">
        <f>4832.2/1.2/4</f>
        <v>1006.7083333333334</v>
      </c>
      <c r="M12" s="153">
        <f>6401/4/2</f>
        <v>800.125</v>
      </c>
      <c r="N12" s="151">
        <f>'[2]посл.стор.4'!$L$9</f>
        <v>333.18573140800004</v>
      </c>
      <c r="O12" s="151">
        <f>'[1]проїзд'!$H$15</f>
        <v>127.5</v>
      </c>
      <c r="P12" s="151">
        <f>K12+L12+M12+N12+O12</f>
        <v>2517.3207803639925</v>
      </c>
      <c r="Q12" s="151">
        <f>(G12+G13)*$Q$277</f>
        <v>35.541378827899074</v>
      </c>
      <c r="R12" s="151">
        <f>I12+J12+P12+Q12</f>
        <v>3694.212002931252</v>
      </c>
      <c r="S12" s="151">
        <f>(G12+G13)*$S$277</f>
        <v>664.9200394275421</v>
      </c>
      <c r="T12" s="151"/>
      <c r="U12" s="151">
        <f>R12+S12+T12</f>
        <v>4359.132042358794</v>
      </c>
      <c r="V12" s="151">
        <f>U12*3%</f>
        <v>130.7739612707638</v>
      </c>
      <c r="W12" s="151">
        <f>(U12+V12)</f>
        <v>4489.906003629558</v>
      </c>
      <c r="X12" s="151">
        <f>W12/(G12+G13)/12</f>
        <v>2.6725630973985464</v>
      </c>
      <c r="Y12" s="155">
        <f>X12*1.2</f>
        <v>3.2070757168782555</v>
      </c>
    </row>
    <row r="13" spans="1:25" ht="15.75" hidden="1">
      <c r="A13" s="23">
        <v>4</v>
      </c>
      <c r="B13" s="25" t="s">
        <v>16</v>
      </c>
      <c r="C13" s="11">
        <v>59</v>
      </c>
      <c r="D13" s="30">
        <v>11</v>
      </c>
      <c r="E13" s="11">
        <v>0</v>
      </c>
      <c r="F13" s="28">
        <v>0</v>
      </c>
      <c r="G13" s="29">
        <f>SUM(C13:F13)</f>
        <v>70</v>
      </c>
      <c r="H13" s="152"/>
      <c r="I13" s="152"/>
      <c r="J13" s="152"/>
      <c r="K13" s="152"/>
      <c r="L13" s="154"/>
      <c r="M13" s="154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6"/>
    </row>
    <row r="14" spans="1:25" ht="15.75" hidden="1">
      <c r="A14" s="1">
        <v>2</v>
      </c>
      <c r="B14" s="13" t="s">
        <v>14</v>
      </c>
      <c r="C14" s="4">
        <v>52</v>
      </c>
      <c r="D14" s="31">
        <v>18</v>
      </c>
      <c r="E14" s="4">
        <v>0</v>
      </c>
      <c r="F14" s="32">
        <v>0</v>
      </c>
      <c r="G14" s="33">
        <f aca="true" t="shared" si="0" ref="G14:G77">SUM(C14:F14)</f>
        <v>70</v>
      </c>
      <c r="H14" s="5" t="s">
        <v>269</v>
      </c>
      <c r="I14" s="5">
        <f>'[2]матер.'!$G$8</f>
        <v>5.887499999999999</v>
      </c>
      <c r="J14" s="5">
        <f>'[2]труд.затр.4'!$J$29</f>
        <v>1135.4623437393602</v>
      </c>
      <c r="K14" s="5">
        <f>J14*22%</f>
        <v>249.80171562265926</v>
      </c>
      <c r="L14" s="36">
        <f>4832.2/1.2/4</f>
        <v>1006.7083333333334</v>
      </c>
      <c r="M14" s="36">
        <f>6401/4/2</f>
        <v>800.125</v>
      </c>
      <c r="N14" s="5">
        <f>'[2]посл.стор.4'!$L$9</f>
        <v>333.18573140800004</v>
      </c>
      <c r="O14" s="5">
        <f>'[2]проїзд 4'!$H$15</f>
        <v>127.5</v>
      </c>
      <c r="P14" s="5">
        <f>SUM(K14:O14)</f>
        <v>2517.3207803639925</v>
      </c>
      <c r="Q14" s="5">
        <f>G14*$Q$277</f>
        <v>17.770689413949537</v>
      </c>
      <c r="R14" s="45">
        <f>I14+J14+P14+Q14</f>
        <v>3676.441313517302</v>
      </c>
      <c r="S14" s="5">
        <f>G14*$S$277</f>
        <v>332.46001971377103</v>
      </c>
      <c r="T14" s="5"/>
      <c r="U14" s="5">
        <f>R14+S14+T14</f>
        <v>4008.9013332310733</v>
      </c>
      <c r="V14" s="5">
        <f>U14*3%</f>
        <v>120.2670399969322</v>
      </c>
      <c r="W14" s="5">
        <f>(U14+V14)</f>
        <v>4129.168373228005</v>
      </c>
      <c r="X14" s="5">
        <f>W14/G14/12</f>
        <v>4.915676634795244</v>
      </c>
      <c r="Y14" s="42">
        <f>X14*1.2</f>
        <v>5.898811961754293</v>
      </c>
    </row>
    <row r="15" spans="1:25" ht="15.75" hidden="1">
      <c r="A15" s="1">
        <v>3</v>
      </c>
      <c r="B15" s="14" t="s">
        <v>15</v>
      </c>
      <c r="C15" s="4">
        <v>59</v>
      </c>
      <c r="D15" s="34">
        <v>11</v>
      </c>
      <c r="E15" s="4">
        <v>0</v>
      </c>
      <c r="F15" s="32">
        <v>0</v>
      </c>
      <c r="G15" s="33">
        <f t="shared" si="0"/>
        <v>70</v>
      </c>
      <c r="H15" s="5" t="s">
        <v>269</v>
      </c>
      <c r="I15" s="5">
        <f>'[2]матер.'!$G$8</f>
        <v>5.887499999999999</v>
      </c>
      <c r="J15" s="5">
        <f>'[2]труд.затр.4'!$J$29</f>
        <v>1135.4623437393602</v>
      </c>
      <c r="K15" s="5">
        <f>J15*22%</f>
        <v>249.80171562265926</v>
      </c>
      <c r="L15" s="36">
        <f>4832.2/1.2/4</f>
        <v>1006.7083333333334</v>
      </c>
      <c r="M15" s="36">
        <f>6401/4/2</f>
        <v>800.125</v>
      </c>
      <c r="N15" s="5">
        <f>'[2]посл.стор.4'!$L$9</f>
        <v>333.18573140800004</v>
      </c>
      <c r="O15" s="5">
        <f>'[2]проїзд 4'!$H$15</f>
        <v>127.5</v>
      </c>
      <c r="P15" s="5">
        <f>SUM(K15:O15)</f>
        <v>2517.3207803639925</v>
      </c>
      <c r="Q15" s="5">
        <f>G15*$Q$277</f>
        <v>17.770689413949537</v>
      </c>
      <c r="R15" s="45">
        <f>I15+J15+P15+Q15</f>
        <v>3676.441313517302</v>
      </c>
      <c r="S15" s="5">
        <f>G15*$S$277</f>
        <v>332.46001971377103</v>
      </c>
      <c r="T15" s="5"/>
      <c r="U15" s="5">
        <f>R15+S15+T15</f>
        <v>4008.9013332310733</v>
      </c>
      <c r="V15" s="5">
        <f>U15*3%</f>
        <v>120.2670399969322</v>
      </c>
      <c r="W15" s="5">
        <f>(U15+V15)</f>
        <v>4129.168373228005</v>
      </c>
      <c r="X15" s="5">
        <f>W15/G15/12</f>
        <v>4.915676634795244</v>
      </c>
      <c r="Y15" s="42">
        <f>X15*1.2</f>
        <v>5.898811961754293</v>
      </c>
    </row>
    <row r="16" spans="1:25" ht="15.75" hidden="1">
      <c r="A16" s="1">
        <v>5</v>
      </c>
      <c r="B16" s="15" t="s">
        <v>17</v>
      </c>
      <c r="C16" s="4">
        <v>46</v>
      </c>
      <c r="D16" s="34">
        <v>62</v>
      </c>
      <c r="E16" s="4">
        <v>0</v>
      </c>
      <c r="F16" s="32">
        <v>0</v>
      </c>
      <c r="G16" s="33">
        <f t="shared" si="0"/>
        <v>108</v>
      </c>
      <c r="H16" s="6"/>
      <c r="I16" s="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47"/>
    </row>
    <row r="17" spans="1:25" ht="15.75" hidden="1">
      <c r="A17" s="1">
        <v>6</v>
      </c>
      <c r="B17" s="15" t="s">
        <v>18</v>
      </c>
      <c r="C17" s="4">
        <v>104</v>
      </c>
      <c r="D17" s="34">
        <v>4</v>
      </c>
      <c r="E17" s="4">
        <v>0</v>
      </c>
      <c r="F17" s="32">
        <v>0</v>
      </c>
      <c r="G17" s="33">
        <f t="shared" si="0"/>
        <v>108</v>
      </c>
      <c r="H17" s="5" t="s">
        <v>269</v>
      </c>
      <c r="I17" s="5">
        <f>'[2]матер.'!$G$8</f>
        <v>5.887499999999999</v>
      </c>
      <c r="J17" s="5">
        <f>'[2]труд.затр.4'!$J$29</f>
        <v>1135.4623437393602</v>
      </c>
      <c r="K17" s="5">
        <f aca="true" t="shared" si="1" ref="K17:K22">J17*22%</f>
        <v>249.80171562265926</v>
      </c>
      <c r="L17" s="36">
        <f>4832.2/1.2/4</f>
        <v>1006.7083333333334</v>
      </c>
      <c r="M17" s="36">
        <f>6401/4/2</f>
        <v>800.125</v>
      </c>
      <c r="N17" s="5">
        <f>'[2]посл.стор.4'!$L$9</f>
        <v>333.18573140800004</v>
      </c>
      <c r="O17" s="5">
        <f>'[2]проїзд 4'!$H$15</f>
        <v>127.5</v>
      </c>
      <c r="P17" s="5">
        <f>SUM(K17:O17)</f>
        <v>2517.3207803639925</v>
      </c>
      <c r="Q17" s="5">
        <f aca="true" t="shared" si="2" ref="Q17:Q22">G17*$Q$277</f>
        <v>27.417635095807857</v>
      </c>
      <c r="R17" s="5">
        <f>I17+J17+P17+Q17</f>
        <v>3686.0882591991603</v>
      </c>
      <c r="S17" s="5">
        <f>G17*$S$277</f>
        <v>512.9383161298182</v>
      </c>
      <c r="T17" s="5"/>
      <c r="U17" s="5">
        <f aca="true" t="shared" si="3" ref="U17:U22">R17+S17+T17</f>
        <v>4199.026575328979</v>
      </c>
      <c r="V17" s="5">
        <f aca="true" t="shared" si="4" ref="V17:V22">U17*3%</f>
        <v>125.97079725986936</v>
      </c>
      <c r="W17" s="5">
        <f aca="true" t="shared" si="5" ref="W17:W22">(U17+V17)</f>
        <v>4324.997372588848</v>
      </c>
      <c r="X17" s="5">
        <f aca="true" t="shared" si="6" ref="X17:X22">W17/G17/12</f>
        <v>3.337189330701271</v>
      </c>
      <c r="Y17" s="42">
        <f aca="true" t="shared" si="7" ref="Y17:Y22">X17*1.2</f>
        <v>4.0046271968415255</v>
      </c>
    </row>
    <row r="18" spans="1:25" ht="31.5" hidden="1">
      <c r="A18" s="157">
        <v>7</v>
      </c>
      <c r="B18" s="159" t="s">
        <v>19</v>
      </c>
      <c r="C18" s="161">
        <v>46</v>
      </c>
      <c r="D18" s="163">
        <v>31</v>
      </c>
      <c r="E18" s="165">
        <v>0</v>
      </c>
      <c r="F18" s="167">
        <v>1</v>
      </c>
      <c r="G18" s="169">
        <f t="shared" si="0"/>
        <v>78</v>
      </c>
      <c r="H18" s="69" t="s">
        <v>290</v>
      </c>
      <c r="I18" s="5">
        <f>'[2]матер.'!$G$8</f>
        <v>5.887499999999999</v>
      </c>
      <c r="J18" s="5">
        <f>'[2]труд.затр.4'!$J$29</f>
        <v>1135.4623437393602</v>
      </c>
      <c r="K18" s="5">
        <f t="shared" si="1"/>
        <v>249.80171562265926</v>
      </c>
      <c r="L18" s="36">
        <f>1955.47/4</f>
        <v>488.8675</v>
      </c>
      <c r="M18" s="36">
        <f>3198.12/4</f>
        <v>799.53</v>
      </c>
      <c r="N18" s="5">
        <f>'[2]посл.стор.4'!$L$9</f>
        <v>333.18573140800004</v>
      </c>
      <c r="O18" s="5">
        <f>'[2]проїзд 4'!$H$15</f>
        <v>127.5</v>
      </c>
      <c r="P18" s="5">
        <f>SUM(K18:O18)</f>
        <v>1998.8849470306593</v>
      </c>
      <c r="Q18" s="151">
        <f t="shared" si="2"/>
        <v>19.80162534697234</v>
      </c>
      <c r="R18" s="5">
        <f>I18+J18+P18+Q18</f>
        <v>3160.036416116992</v>
      </c>
      <c r="S18" s="151">
        <f>G18*$S$277</f>
        <v>370.455450538202</v>
      </c>
      <c r="T18" s="5"/>
      <c r="U18" s="5">
        <f t="shared" si="3"/>
        <v>3530.491866655194</v>
      </c>
      <c r="V18" s="5">
        <f t="shared" si="4"/>
        <v>105.91475599965581</v>
      </c>
      <c r="W18" s="5">
        <f t="shared" si="5"/>
        <v>3636.40662265485</v>
      </c>
      <c r="X18" s="151">
        <f>(W18+W19)/G18/12</f>
        <v>7.770099621057372</v>
      </c>
      <c r="Y18" s="155">
        <f t="shared" si="7"/>
        <v>9.324119545268847</v>
      </c>
    </row>
    <row r="19" spans="1:25" ht="31.5" hidden="1">
      <c r="A19" s="158"/>
      <c r="B19" s="160"/>
      <c r="C19" s="162"/>
      <c r="D19" s="164"/>
      <c r="E19" s="166"/>
      <c r="F19" s="168"/>
      <c r="G19" s="170"/>
      <c r="H19" s="70" t="s">
        <v>276</v>
      </c>
      <c r="I19" s="5">
        <f>'[2]матер.'!$G$8</f>
        <v>5.887499999999999</v>
      </c>
      <c r="J19" s="5">
        <f>'[2]труд.затр.4'!$J$29</f>
        <v>1135.4623437393602</v>
      </c>
      <c r="K19" s="5">
        <f t="shared" si="1"/>
        <v>249.80171562265926</v>
      </c>
      <c r="L19" s="36">
        <f>1955.47/4</f>
        <v>488.8675</v>
      </c>
      <c r="M19" s="36">
        <f>3198.12/4</f>
        <v>799.53</v>
      </c>
      <c r="N19" s="5">
        <f>'[2]посл.стор.4'!$L$9</f>
        <v>333.18573140800004</v>
      </c>
      <c r="O19" s="5">
        <f>'[2]проїзд 4'!$H$15</f>
        <v>127.5</v>
      </c>
      <c r="P19" s="5">
        <f>SUM(K19:O19)</f>
        <v>1998.8849470306593</v>
      </c>
      <c r="Q19" s="152"/>
      <c r="R19" s="5">
        <f>I19+J19+P19+Q18</f>
        <v>3160.036416116992</v>
      </c>
      <c r="S19" s="152"/>
      <c r="T19" s="5"/>
      <c r="U19" s="5">
        <f>R19+S18+T19</f>
        <v>3530.491866655194</v>
      </c>
      <c r="V19" s="5">
        <f t="shared" si="4"/>
        <v>105.91475599965581</v>
      </c>
      <c r="W19" s="5">
        <f t="shared" si="5"/>
        <v>3636.40662265485</v>
      </c>
      <c r="X19" s="152"/>
      <c r="Y19" s="156"/>
    </row>
    <row r="20" spans="1:25" ht="15.75" hidden="1">
      <c r="A20" s="1">
        <v>8</v>
      </c>
      <c r="B20" s="15" t="s">
        <v>20</v>
      </c>
      <c r="C20" s="4">
        <v>45</v>
      </c>
      <c r="D20" s="34">
        <v>32</v>
      </c>
      <c r="E20" s="4">
        <v>0</v>
      </c>
      <c r="F20" s="32">
        <v>1</v>
      </c>
      <c r="G20" s="33">
        <f t="shared" si="0"/>
        <v>78</v>
      </c>
      <c r="H20" s="5" t="s">
        <v>269</v>
      </c>
      <c r="I20" s="5">
        <f>'[2]матер.'!$G$8</f>
        <v>5.887499999999999</v>
      </c>
      <c r="J20" s="5">
        <f>'[2]труд.затр.4'!$J$29</f>
        <v>1135.4623437393602</v>
      </c>
      <c r="K20" s="5">
        <f t="shared" si="1"/>
        <v>249.80171562265926</v>
      </c>
      <c r="L20" s="36">
        <f>4832.2/1.2/4</f>
        <v>1006.7083333333334</v>
      </c>
      <c r="M20" s="36">
        <f>6401/4/2</f>
        <v>800.125</v>
      </c>
      <c r="N20" s="5">
        <f>'[2]посл.стор.4'!$L$9</f>
        <v>333.18573140800004</v>
      </c>
      <c r="O20" s="5">
        <f>'[2]проїзд 4'!$H$15</f>
        <v>127.5</v>
      </c>
      <c r="P20" s="5">
        <f>SUM(K20:O20)</f>
        <v>2517.3207803639925</v>
      </c>
      <c r="Q20" s="5">
        <f t="shared" si="2"/>
        <v>19.80162534697234</v>
      </c>
      <c r="R20" s="5">
        <f>I20+J20+P20+Q20</f>
        <v>3678.472249450325</v>
      </c>
      <c r="S20" s="5">
        <f>G20*$S$277</f>
        <v>370.455450538202</v>
      </c>
      <c r="T20" s="5"/>
      <c r="U20" s="5">
        <f t="shared" si="3"/>
        <v>4048.927699988527</v>
      </c>
      <c r="V20" s="5">
        <f t="shared" si="4"/>
        <v>121.4678309996558</v>
      </c>
      <c r="W20" s="5">
        <f t="shared" si="5"/>
        <v>4170.395530988183</v>
      </c>
      <c r="X20" s="5">
        <f t="shared" si="6"/>
        <v>4.455550780970281</v>
      </c>
      <c r="Y20" s="42">
        <f t="shared" si="7"/>
        <v>5.346660937164337</v>
      </c>
    </row>
    <row r="21" spans="1:25" ht="15.75" hidden="1">
      <c r="A21" s="1">
        <v>9</v>
      </c>
      <c r="B21" s="15" t="s">
        <v>21</v>
      </c>
      <c r="C21" s="4">
        <v>47</v>
      </c>
      <c r="D21" s="34">
        <v>20</v>
      </c>
      <c r="E21" s="4">
        <v>1</v>
      </c>
      <c r="F21" s="32">
        <v>0</v>
      </c>
      <c r="G21" s="33">
        <f t="shared" si="0"/>
        <v>68</v>
      </c>
      <c r="H21" s="5" t="s">
        <v>269</v>
      </c>
      <c r="I21" s="5">
        <f>'[2]матер.'!$G$8</f>
        <v>5.887499999999999</v>
      </c>
      <c r="J21" s="5">
        <f>'[2]труд.затр.4'!$J$29</f>
        <v>1135.4623437393602</v>
      </c>
      <c r="K21" s="5">
        <f t="shared" si="1"/>
        <v>249.80171562265926</v>
      </c>
      <c r="L21" s="36">
        <f>4832.2/1.2/4</f>
        <v>1006.7083333333334</v>
      </c>
      <c r="M21" s="36">
        <f>6401/4/2</f>
        <v>800.125</v>
      </c>
      <c r="N21" s="5">
        <f>'[2]посл.стор.4'!$L$9</f>
        <v>333.18573140800004</v>
      </c>
      <c r="O21" s="5">
        <f>'[2]проїзд 4'!$H$15</f>
        <v>127.5</v>
      </c>
      <c r="P21" s="5">
        <f>SUM(K21:O21)</f>
        <v>2517.3207803639925</v>
      </c>
      <c r="Q21" s="5">
        <f t="shared" si="2"/>
        <v>17.262955430693836</v>
      </c>
      <c r="R21" s="5">
        <f>I21+J21+P21+Q21</f>
        <v>3675.933579534046</v>
      </c>
      <c r="S21" s="5">
        <f>G21*$S$277</f>
        <v>322.9611620076633</v>
      </c>
      <c r="T21" s="5"/>
      <c r="U21" s="5">
        <f t="shared" si="3"/>
        <v>3998.8947415417097</v>
      </c>
      <c r="V21" s="5">
        <f t="shared" si="4"/>
        <v>119.96684224625129</v>
      </c>
      <c r="W21" s="5">
        <f t="shared" si="5"/>
        <v>4118.861583787961</v>
      </c>
      <c r="X21" s="5">
        <f t="shared" si="6"/>
        <v>5.047624489936227</v>
      </c>
      <c r="Y21" s="42">
        <f t="shared" si="7"/>
        <v>6.057149387923472</v>
      </c>
    </row>
    <row r="22" spans="1:25" ht="15.75" hidden="1">
      <c r="A22" s="1">
        <v>10</v>
      </c>
      <c r="B22" s="15" t="s">
        <v>22</v>
      </c>
      <c r="C22" s="4">
        <v>63</v>
      </c>
      <c r="D22" s="34">
        <v>34</v>
      </c>
      <c r="E22" s="4">
        <v>1</v>
      </c>
      <c r="F22" s="32">
        <v>0</v>
      </c>
      <c r="G22" s="33">
        <f t="shared" si="0"/>
        <v>98</v>
      </c>
      <c r="H22" s="6" t="s">
        <v>275</v>
      </c>
      <c r="I22" s="5">
        <f>'[2]матер.'!$G$8</f>
        <v>5.887499999999999</v>
      </c>
      <c r="J22" s="5">
        <f>'[2]труд.затр.4'!$J$29</f>
        <v>1135.4623437393602</v>
      </c>
      <c r="K22" s="5">
        <f t="shared" si="1"/>
        <v>249.80171562265926</v>
      </c>
      <c r="L22" s="36">
        <f>2894.78/4</f>
        <v>723.695</v>
      </c>
      <c r="M22" s="36">
        <f>3198.12/4</f>
        <v>799.53</v>
      </c>
      <c r="N22" s="5">
        <f>'[2]посл.стор.4'!$L$9</f>
        <v>333.18573140800004</v>
      </c>
      <c r="O22" s="5">
        <f>'[2]проїзд 4'!$H$15</f>
        <v>127.5</v>
      </c>
      <c r="P22" s="5">
        <f>SUM(K22:O23)</f>
        <v>2233.712447030659</v>
      </c>
      <c r="Q22" s="5">
        <f t="shared" si="2"/>
        <v>24.878965179529352</v>
      </c>
      <c r="R22" s="5">
        <f>I22+J22+P22+Q22</f>
        <v>3399.941255949548</v>
      </c>
      <c r="S22" s="5">
        <f>G22*$S$277</f>
        <v>465.4440275992795</v>
      </c>
      <c r="T22" s="5"/>
      <c r="U22" s="5">
        <f t="shared" si="3"/>
        <v>3865.385283548828</v>
      </c>
      <c r="V22" s="5">
        <f t="shared" si="4"/>
        <v>115.96155850646483</v>
      </c>
      <c r="W22" s="5">
        <f t="shared" si="5"/>
        <v>3981.3468420552927</v>
      </c>
      <c r="X22" s="5">
        <f t="shared" si="6"/>
        <v>3.38549901535314</v>
      </c>
      <c r="Y22" s="42">
        <f t="shared" si="7"/>
        <v>4.062598818423767</v>
      </c>
    </row>
    <row r="23" spans="1:25" ht="15.75" hidden="1">
      <c r="A23" s="1">
        <v>11</v>
      </c>
      <c r="B23" s="16" t="s">
        <v>23</v>
      </c>
      <c r="C23" s="4">
        <v>5</v>
      </c>
      <c r="D23" s="34">
        <v>8</v>
      </c>
      <c r="E23" s="4">
        <v>0</v>
      </c>
      <c r="F23" s="32">
        <v>0</v>
      </c>
      <c r="G23" s="33">
        <f t="shared" si="0"/>
        <v>13</v>
      </c>
      <c r="H23" s="6"/>
      <c r="I23" s="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47"/>
    </row>
    <row r="24" spans="1:25" ht="15.75" hidden="1">
      <c r="A24" s="1">
        <v>12</v>
      </c>
      <c r="B24" s="16" t="s">
        <v>24</v>
      </c>
      <c r="C24" s="4">
        <v>12</v>
      </c>
      <c r="D24" s="34">
        <v>6</v>
      </c>
      <c r="E24" s="4">
        <v>2</v>
      </c>
      <c r="F24" s="32">
        <v>0</v>
      </c>
      <c r="G24" s="33">
        <f t="shared" si="0"/>
        <v>20</v>
      </c>
      <c r="H24" s="6"/>
      <c r="I24" s="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47"/>
    </row>
    <row r="25" spans="1:25" ht="15.75" hidden="1">
      <c r="A25" s="1">
        <v>13</v>
      </c>
      <c r="B25" s="16" t="s">
        <v>25</v>
      </c>
      <c r="C25" s="4">
        <v>3</v>
      </c>
      <c r="D25" s="34">
        <v>13</v>
      </c>
      <c r="E25" s="4">
        <v>0</v>
      </c>
      <c r="F25" s="32">
        <v>1</v>
      </c>
      <c r="G25" s="33">
        <f t="shared" si="0"/>
        <v>17</v>
      </c>
      <c r="H25" s="6"/>
      <c r="I25" s="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47"/>
    </row>
    <row r="26" spans="1:25" ht="15.75" hidden="1">
      <c r="A26" s="1">
        <v>14</v>
      </c>
      <c r="B26" s="16" t="s">
        <v>26</v>
      </c>
      <c r="C26" s="4">
        <v>19</v>
      </c>
      <c r="D26" s="34">
        <v>41</v>
      </c>
      <c r="E26" s="4">
        <v>0</v>
      </c>
      <c r="F26" s="32">
        <v>0</v>
      </c>
      <c r="G26" s="33">
        <f t="shared" si="0"/>
        <v>60</v>
      </c>
      <c r="H26" s="6"/>
      <c r="I26" s="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47"/>
    </row>
    <row r="27" spans="1:25" ht="15.75" hidden="1">
      <c r="A27" s="1">
        <v>15</v>
      </c>
      <c r="B27" s="16" t="s">
        <v>27</v>
      </c>
      <c r="C27" s="4">
        <v>61</v>
      </c>
      <c r="D27" s="34">
        <v>29</v>
      </c>
      <c r="E27" s="4">
        <v>1</v>
      </c>
      <c r="F27" s="32">
        <v>0</v>
      </c>
      <c r="G27" s="33">
        <f t="shared" si="0"/>
        <v>91</v>
      </c>
      <c r="H27" s="6"/>
      <c r="I27" s="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47"/>
    </row>
    <row r="28" spans="1:25" ht="15.75" hidden="1">
      <c r="A28" s="1">
        <v>16</v>
      </c>
      <c r="B28" s="16" t="s">
        <v>28</v>
      </c>
      <c r="C28" s="4">
        <v>7</v>
      </c>
      <c r="D28" s="34">
        <v>11</v>
      </c>
      <c r="E28" s="4">
        <v>0</v>
      </c>
      <c r="F28" s="32">
        <v>0</v>
      </c>
      <c r="G28" s="33">
        <f t="shared" si="0"/>
        <v>18</v>
      </c>
      <c r="H28" s="6"/>
      <c r="I28" s="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47"/>
    </row>
    <row r="29" spans="1:25" ht="15.75" hidden="1">
      <c r="A29" s="43">
        <v>17</v>
      </c>
      <c r="B29" s="44" t="s">
        <v>29</v>
      </c>
      <c r="C29" s="4">
        <v>44</v>
      </c>
      <c r="D29" s="34">
        <v>47</v>
      </c>
      <c r="E29" s="4">
        <v>5</v>
      </c>
      <c r="F29" s="32">
        <v>0</v>
      </c>
      <c r="G29" s="33">
        <f t="shared" si="0"/>
        <v>96</v>
      </c>
      <c r="H29" s="5" t="s">
        <v>269</v>
      </c>
      <c r="I29" s="5">
        <f>'[2]матер.'!$G$8</f>
        <v>5.887499999999999</v>
      </c>
      <c r="J29" s="5">
        <f>'[2]труд.затр.4'!$J$29</f>
        <v>1135.4623437393602</v>
      </c>
      <c r="K29" s="5">
        <f>J29*22%</f>
        <v>249.80171562265926</v>
      </c>
      <c r="L29" s="36">
        <f>4832.2/1.2/4</f>
        <v>1006.7083333333334</v>
      </c>
      <c r="M29" s="36">
        <f>6401/4/2</f>
        <v>800.125</v>
      </c>
      <c r="N29" s="5">
        <f>'[2]посл.стор.4'!$L$9</f>
        <v>333.18573140800004</v>
      </c>
      <c r="O29" s="5">
        <f>'[2]проїзд 4'!$H$15</f>
        <v>127.5</v>
      </c>
      <c r="P29" s="5">
        <f>SUM(K29:O29)</f>
        <v>2517.3207803639925</v>
      </c>
      <c r="Q29" s="5">
        <f>G29*$Q$277</f>
        <v>24.37123119627365</v>
      </c>
      <c r="R29" s="5">
        <f>I29+J29+P29+Q29</f>
        <v>3683.041855299626</v>
      </c>
      <c r="S29" s="5">
        <f>G29*$S$277</f>
        <v>455.94516989317174</v>
      </c>
      <c r="T29" s="5"/>
      <c r="U29" s="5">
        <f>R29+S29+T29</f>
        <v>4138.987025192798</v>
      </c>
      <c r="V29" s="5">
        <f>U29*3%</f>
        <v>124.16961075578394</v>
      </c>
      <c r="W29" s="5">
        <f>(U29+V29)</f>
        <v>4263.156635948581</v>
      </c>
      <c r="X29" s="5">
        <f>W29/G29/12</f>
        <v>3.700656802038699</v>
      </c>
      <c r="Y29" s="42">
        <f>X29*1.2</f>
        <v>4.440788162446439</v>
      </c>
    </row>
    <row r="30" spans="1:25" ht="15.75" hidden="1">
      <c r="A30" s="1">
        <v>18</v>
      </c>
      <c r="B30" s="16" t="s">
        <v>30</v>
      </c>
      <c r="C30" s="4">
        <v>53</v>
      </c>
      <c r="D30" s="34">
        <v>1</v>
      </c>
      <c r="E30" s="4">
        <v>0</v>
      </c>
      <c r="F30" s="32">
        <v>0</v>
      </c>
      <c r="G30" s="33">
        <f t="shared" si="0"/>
        <v>54</v>
      </c>
      <c r="H30" s="6"/>
      <c r="I30" s="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47"/>
    </row>
    <row r="31" spans="1:25" ht="15.75" hidden="1">
      <c r="A31" s="1">
        <v>19</v>
      </c>
      <c r="B31" s="16" t="s">
        <v>31</v>
      </c>
      <c r="C31" s="4">
        <v>14</v>
      </c>
      <c r="D31" s="34">
        <v>3</v>
      </c>
      <c r="E31" s="4">
        <v>0</v>
      </c>
      <c r="F31" s="32">
        <v>0</v>
      </c>
      <c r="G31" s="33">
        <f t="shared" si="0"/>
        <v>17</v>
      </c>
      <c r="H31" s="6"/>
      <c r="I31" s="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47"/>
    </row>
    <row r="32" spans="1:25" ht="15.75" hidden="1">
      <c r="A32" s="1">
        <v>20</v>
      </c>
      <c r="B32" s="16" t="s">
        <v>32</v>
      </c>
      <c r="C32" s="4">
        <v>4</v>
      </c>
      <c r="D32" s="34">
        <v>2</v>
      </c>
      <c r="E32" s="4">
        <v>0</v>
      </c>
      <c r="F32" s="32">
        <v>0</v>
      </c>
      <c r="G32" s="33">
        <f t="shared" si="0"/>
        <v>6</v>
      </c>
      <c r="H32" s="6"/>
      <c r="I32" s="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47"/>
    </row>
    <row r="33" spans="1:25" ht="15.75" hidden="1">
      <c r="A33" s="1">
        <v>21</v>
      </c>
      <c r="B33" s="16" t="s">
        <v>33</v>
      </c>
      <c r="C33" s="4">
        <v>6</v>
      </c>
      <c r="D33" s="34">
        <v>0</v>
      </c>
      <c r="E33" s="4">
        <v>0</v>
      </c>
      <c r="F33" s="32">
        <v>0</v>
      </c>
      <c r="G33" s="33">
        <f t="shared" si="0"/>
        <v>6</v>
      </c>
      <c r="H33" s="6"/>
      <c r="I33" s="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47"/>
    </row>
    <row r="34" spans="1:25" ht="15.75" hidden="1">
      <c r="A34" s="1">
        <v>22</v>
      </c>
      <c r="B34" s="16" t="s">
        <v>34</v>
      </c>
      <c r="C34" s="4">
        <v>12</v>
      </c>
      <c r="D34" s="34">
        <v>4</v>
      </c>
      <c r="E34" s="4">
        <v>0</v>
      </c>
      <c r="F34" s="32">
        <v>0</v>
      </c>
      <c r="G34" s="33">
        <f t="shared" si="0"/>
        <v>16</v>
      </c>
      <c r="H34" s="6"/>
      <c r="I34" s="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47"/>
    </row>
    <row r="35" spans="1:25" ht="15.75" hidden="1">
      <c r="A35" s="1">
        <v>23</v>
      </c>
      <c r="B35" s="15" t="s">
        <v>35</v>
      </c>
      <c r="C35" s="4">
        <v>6</v>
      </c>
      <c r="D35" s="34">
        <v>2</v>
      </c>
      <c r="E35" s="4">
        <v>0</v>
      </c>
      <c r="F35" s="32">
        <v>0</v>
      </c>
      <c r="G35" s="33">
        <f t="shared" si="0"/>
        <v>8</v>
      </c>
      <c r="H35" s="6"/>
      <c r="I35" s="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47"/>
    </row>
    <row r="36" spans="1:25" ht="15.75" hidden="1">
      <c r="A36" s="1">
        <v>24</v>
      </c>
      <c r="B36" s="15" t="s">
        <v>36</v>
      </c>
      <c r="C36" s="4">
        <v>21</v>
      </c>
      <c r="D36" s="34">
        <v>11</v>
      </c>
      <c r="E36" s="4">
        <v>0</v>
      </c>
      <c r="F36" s="32">
        <v>0</v>
      </c>
      <c r="G36" s="33">
        <f t="shared" si="0"/>
        <v>32</v>
      </c>
      <c r="H36" s="6"/>
      <c r="I36" s="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47"/>
    </row>
    <row r="37" spans="1:25" ht="15.75" hidden="1">
      <c r="A37" s="1">
        <v>25</v>
      </c>
      <c r="B37" s="15" t="s">
        <v>37</v>
      </c>
      <c r="C37" s="4">
        <v>53</v>
      </c>
      <c r="D37" s="34">
        <v>9</v>
      </c>
      <c r="E37" s="4">
        <v>1</v>
      </c>
      <c r="F37" s="32">
        <v>1</v>
      </c>
      <c r="G37" s="33">
        <f t="shared" si="0"/>
        <v>64</v>
      </c>
      <c r="H37" s="5" t="s">
        <v>269</v>
      </c>
      <c r="I37" s="5">
        <f>'[2]матер.'!$G$8</f>
        <v>5.887499999999999</v>
      </c>
      <c r="J37" s="5">
        <f>'[2]труд.затр.4'!$J$29</f>
        <v>1135.4623437393602</v>
      </c>
      <c r="K37" s="5">
        <f aca="true" t="shared" si="8" ref="K37:K46">J37*22%</f>
        <v>249.80171562265926</v>
      </c>
      <c r="L37" s="36">
        <f>4832.2/1.2/4</f>
        <v>1006.7083333333334</v>
      </c>
      <c r="M37" s="36">
        <f>6401/4/2</f>
        <v>800.125</v>
      </c>
      <c r="N37" s="5">
        <f>'[2]посл.стор.4'!$L$9</f>
        <v>333.18573140800004</v>
      </c>
      <c r="O37" s="5">
        <f>'[2]проїзд 4'!$H$15</f>
        <v>127.5</v>
      </c>
      <c r="P37" s="5">
        <f>SUM(K37:O37)</f>
        <v>2517.3207803639925</v>
      </c>
      <c r="Q37" s="5">
        <f aca="true" t="shared" si="9" ref="Q37:Q48">G37*$Q$277</f>
        <v>16.247487464182434</v>
      </c>
      <c r="R37" s="5">
        <f aca="true" t="shared" si="10" ref="R37:R46">I37+J37+P37+Q37</f>
        <v>3674.918111567535</v>
      </c>
      <c r="S37" s="5">
        <f aca="true" t="shared" si="11" ref="S37:S48">G37*$S$277</f>
        <v>303.9634465954478</v>
      </c>
      <c r="T37" s="5"/>
      <c r="U37" s="5">
        <f aca="true" t="shared" si="12" ref="U37:U46">R37+S37+T37</f>
        <v>3978.881558162983</v>
      </c>
      <c r="V37" s="5">
        <f aca="true" t="shared" si="13" ref="V37:V46">U37*3%</f>
        <v>119.36644674488949</v>
      </c>
      <c r="W37" s="5">
        <f aca="true" t="shared" si="14" ref="W37:W46">(U37+V37)</f>
        <v>4098.248004907872</v>
      </c>
      <c r="X37" s="5">
        <f aca="true" t="shared" si="15" ref="X37:X45">W37/G37/12</f>
        <v>5.336260423057126</v>
      </c>
      <c r="Y37" s="42">
        <f aca="true" t="shared" si="16" ref="Y37:Y45">X37*1.2</f>
        <v>6.403512507668551</v>
      </c>
    </row>
    <row r="38" spans="1:25" ht="15.75" hidden="1">
      <c r="A38" s="1">
        <v>26</v>
      </c>
      <c r="B38" s="15" t="s">
        <v>38</v>
      </c>
      <c r="C38" s="4">
        <v>33</v>
      </c>
      <c r="D38" s="34">
        <v>7</v>
      </c>
      <c r="E38" s="4">
        <v>0</v>
      </c>
      <c r="F38" s="32">
        <v>0</v>
      </c>
      <c r="G38" s="33">
        <f t="shared" si="0"/>
        <v>40</v>
      </c>
      <c r="H38" s="6" t="s">
        <v>270</v>
      </c>
      <c r="I38" s="5">
        <f>'[2]матер.'!$G$8</f>
        <v>5.887499999999999</v>
      </c>
      <c r="J38" s="5">
        <f>'[2]труд.затр.4'!$J$29</f>
        <v>1135.4623437393602</v>
      </c>
      <c r="K38" s="5">
        <f t="shared" si="8"/>
        <v>249.80171562265926</v>
      </c>
      <c r="L38" s="36">
        <f>1955.47/4</f>
        <v>488.8675</v>
      </c>
      <c r="M38" s="36">
        <f>3198.12/4</f>
        <v>799.53</v>
      </c>
      <c r="N38" s="5">
        <f>'[2]посл.стор.4'!$L$9</f>
        <v>333.18573140800004</v>
      </c>
      <c r="O38" s="5">
        <f>'[2]проїзд 4'!$H$15</f>
        <v>127.5</v>
      </c>
      <c r="P38" s="5">
        <f aca="true" t="shared" si="17" ref="P38:P45">SUM(K38:O38)</f>
        <v>1998.8849470306593</v>
      </c>
      <c r="Q38" s="5">
        <f t="shared" si="9"/>
        <v>10.15467966511402</v>
      </c>
      <c r="R38" s="5">
        <f t="shared" si="10"/>
        <v>3150.3894704351337</v>
      </c>
      <c r="S38" s="5">
        <f t="shared" si="11"/>
        <v>189.97715412215487</v>
      </c>
      <c r="T38" s="5"/>
      <c r="U38" s="5">
        <f t="shared" si="12"/>
        <v>3340.3666245572886</v>
      </c>
      <c r="V38" s="5">
        <f t="shared" si="13"/>
        <v>100.21099873671865</v>
      </c>
      <c r="W38" s="5">
        <f t="shared" si="14"/>
        <v>3440.577623294007</v>
      </c>
      <c r="X38" s="5">
        <f t="shared" si="15"/>
        <v>7.167870048529181</v>
      </c>
      <c r="Y38" s="42">
        <f t="shared" si="16"/>
        <v>8.601444058235018</v>
      </c>
    </row>
    <row r="39" spans="1:25" ht="15.75" hidden="1">
      <c r="A39" s="1">
        <v>27</v>
      </c>
      <c r="B39" s="15" t="s">
        <v>39</v>
      </c>
      <c r="C39" s="4">
        <v>46</v>
      </c>
      <c r="D39" s="34">
        <v>24</v>
      </c>
      <c r="E39" s="4">
        <v>0</v>
      </c>
      <c r="F39" s="32">
        <v>0</v>
      </c>
      <c r="G39" s="33">
        <f t="shared" si="0"/>
        <v>70</v>
      </c>
      <c r="H39" s="6" t="s">
        <v>270</v>
      </c>
      <c r="I39" s="5">
        <f>'[2]матер.'!$G$8</f>
        <v>5.887499999999999</v>
      </c>
      <c r="J39" s="5">
        <f>'[2]труд.затр.4'!$J$29</f>
        <v>1135.4623437393602</v>
      </c>
      <c r="K39" s="5">
        <f t="shared" si="8"/>
        <v>249.80171562265926</v>
      </c>
      <c r="L39" s="36">
        <f>2894.78/4</f>
        <v>723.695</v>
      </c>
      <c r="M39" s="36">
        <f>3198.12/4</f>
        <v>799.53</v>
      </c>
      <c r="N39" s="5">
        <f>'[2]посл.стор.4'!$L$9</f>
        <v>333.18573140800004</v>
      </c>
      <c r="O39" s="5">
        <f>'[2]проїзд 4'!$H$15</f>
        <v>127.5</v>
      </c>
      <c r="P39" s="5">
        <f t="shared" si="17"/>
        <v>2233.712447030659</v>
      </c>
      <c r="Q39" s="5">
        <f t="shared" si="9"/>
        <v>17.770689413949537</v>
      </c>
      <c r="R39" s="5">
        <f t="shared" si="10"/>
        <v>3392.8329801839686</v>
      </c>
      <c r="S39" s="5">
        <f t="shared" si="11"/>
        <v>332.46001971377103</v>
      </c>
      <c r="T39" s="5"/>
      <c r="U39" s="5">
        <f t="shared" si="12"/>
        <v>3725.2929998977397</v>
      </c>
      <c r="V39" s="5">
        <f t="shared" si="13"/>
        <v>111.7587899969322</v>
      </c>
      <c r="W39" s="5">
        <f t="shared" si="14"/>
        <v>3837.051789894672</v>
      </c>
      <c r="X39" s="5">
        <f t="shared" si="15"/>
        <v>4.567918797493657</v>
      </c>
      <c r="Y39" s="42">
        <f t="shared" si="16"/>
        <v>5.481502556992388</v>
      </c>
    </row>
    <row r="40" spans="1:25" ht="15.75" hidden="1">
      <c r="A40" s="1">
        <v>28</v>
      </c>
      <c r="B40" s="15" t="s">
        <v>40</v>
      </c>
      <c r="C40" s="4">
        <v>60</v>
      </c>
      <c r="D40" s="34">
        <v>10</v>
      </c>
      <c r="E40" s="4">
        <v>0</v>
      </c>
      <c r="F40" s="32">
        <v>0</v>
      </c>
      <c r="G40" s="33">
        <f t="shared" si="0"/>
        <v>70</v>
      </c>
      <c r="H40" s="5" t="s">
        <v>269</v>
      </c>
      <c r="I40" s="5">
        <f>'[2]матер.'!$G$8</f>
        <v>5.887499999999999</v>
      </c>
      <c r="J40" s="5">
        <f>'[2]труд.затр.4'!$J$29</f>
        <v>1135.4623437393602</v>
      </c>
      <c r="K40" s="5">
        <f t="shared" si="8"/>
        <v>249.80171562265926</v>
      </c>
      <c r="L40" s="36">
        <f>4832.2/1.2/4</f>
        <v>1006.7083333333334</v>
      </c>
      <c r="M40" s="36">
        <f>6401/4/2</f>
        <v>800.125</v>
      </c>
      <c r="N40" s="5">
        <f>'[2]посл.стор.4'!$L$9</f>
        <v>333.18573140800004</v>
      </c>
      <c r="O40" s="5">
        <f>'[2]проїзд 4'!$H$15</f>
        <v>127.5</v>
      </c>
      <c r="P40" s="5">
        <f t="shared" si="17"/>
        <v>2517.3207803639925</v>
      </c>
      <c r="Q40" s="5">
        <f t="shared" si="9"/>
        <v>17.770689413949537</v>
      </c>
      <c r="R40" s="5">
        <f t="shared" si="10"/>
        <v>3676.441313517302</v>
      </c>
      <c r="S40" s="5">
        <f t="shared" si="11"/>
        <v>332.46001971377103</v>
      </c>
      <c r="T40" s="5"/>
      <c r="U40" s="5">
        <f t="shared" si="12"/>
        <v>4008.9013332310733</v>
      </c>
      <c r="V40" s="5">
        <f t="shared" si="13"/>
        <v>120.2670399969322</v>
      </c>
      <c r="W40" s="5">
        <f t="shared" si="14"/>
        <v>4129.168373228005</v>
      </c>
      <c r="X40" s="5">
        <f t="shared" si="15"/>
        <v>4.915676634795244</v>
      </c>
      <c r="Y40" s="42">
        <f t="shared" si="16"/>
        <v>5.898811961754293</v>
      </c>
    </row>
    <row r="41" spans="1:25" ht="15.75" hidden="1">
      <c r="A41" s="1">
        <v>29</v>
      </c>
      <c r="B41" s="15" t="s">
        <v>41</v>
      </c>
      <c r="C41" s="4">
        <v>55</v>
      </c>
      <c r="D41" s="34">
        <v>16</v>
      </c>
      <c r="E41" s="4">
        <v>0</v>
      </c>
      <c r="F41" s="32">
        <v>0</v>
      </c>
      <c r="G41" s="33">
        <f t="shared" si="0"/>
        <v>71</v>
      </c>
      <c r="H41" s="5" t="s">
        <v>269</v>
      </c>
      <c r="I41" s="5">
        <f>'[2]матер.'!$G$8</f>
        <v>5.887499999999999</v>
      </c>
      <c r="J41" s="5">
        <f>'[2]труд.затр.4'!$J$29</f>
        <v>1135.4623437393602</v>
      </c>
      <c r="K41" s="5">
        <f t="shared" si="8"/>
        <v>249.80171562265926</v>
      </c>
      <c r="L41" s="36">
        <f>4832.2/1.2/4</f>
        <v>1006.7083333333334</v>
      </c>
      <c r="M41" s="36">
        <f>6401/4/2</f>
        <v>800.125</v>
      </c>
      <c r="N41" s="5">
        <f>'[2]посл.стор.4'!$L$9</f>
        <v>333.18573140800004</v>
      </c>
      <c r="O41" s="5">
        <f>'[2]проїзд 4'!$H$15</f>
        <v>127.5</v>
      </c>
      <c r="P41" s="5">
        <f t="shared" si="17"/>
        <v>2517.3207803639925</v>
      </c>
      <c r="Q41" s="5">
        <f t="shared" si="9"/>
        <v>18.02455640557739</v>
      </c>
      <c r="R41" s="5">
        <f t="shared" si="10"/>
        <v>3676.6951805089298</v>
      </c>
      <c r="S41" s="5">
        <f t="shared" si="11"/>
        <v>337.2094485668249</v>
      </c>
      <c r="T41" s="5"/>
      <c r="U41" s="5">
        <f t="shared" si="12"/>
        <v>4013.9046290757547</v>
      </c>
      <c r="V41" s="5">
        <f t="shared" si="13"/>
        <v>120.41713887227263</v>
      </c>
      <c r="W41" s="5">
        <f t="shared" si="14"/>
        <v>4134.321767948028</v>
      </c>
      <c r="X41" s="5">
        <f t="shared" si="15"/>
        <v>4.852490337967168</v>
      </c>
      <c r="Y41" s="42">
        <f t="shared" si="16"/>
        <v>5.822988405560602</v>
      </c>
    </row>
    <row r="42" spans="1:25" ht="15.75" hidden="1">
      <c r="A42" s="1">
        <v>30</v>
      </c>
      <c r="B42" s="15" t="s">
        <v>42</v>
      </c>
      <c r="C42" s="4">
        <v>19</v>
      </c>
      <c r="D42" s="34">
        <v>21</v>
      </c>
      <c r="E42" s="4">
        <v>0</v>
      </c>
      <c r="F42" s="32">
        <v>0</v>
      </c>
      <c r="G42" s="33">
        <f t="shared" si="0"/>
        <v>40</v>
      </c>
      <c r="H42" s="6" t="s">
        <v>271</v>
      </c>
      <c r="I42" s="5">
        <f>'[2]матер.'!$G$8</f>
        <v>5.887499999999999</v>
      </c>
      <c r="J42" s="5">
        <f>'[2]труд.затр.4'!$J$29</f>
        <v>1135.4623437393602</v>
      </c>
      <c r="K42" s="5">
        <f t="shared" si="8"/>
        <v>249.80171562265926</v>
      </c>
      <c r="L42" s="36">
        <f>1955.47/4</f>
        <v>488.8675</v>
      </c>
      <c r="M42" s="36">
        <f>3198.12/4</f>
        <v>799.53</v>
      </c>
      <c r="N42" s="5">
        <f>'[2]посл.стор.4'!$L$9</f>
        <v>333.18573140800004</v>
      </c>
      <c r="O42" s="5">
        <f>'[2]проїзд 4'!$H$15</f>
        <v>127.5</v>
      </c>
      <c r="P42" s="5">
        <f t="shared" si="17"/>
        <v>1998.8849470306593</v>
      </c>
      <c r="Q42" s="5">
        <f t="shared" si="9"/>
        <v>10.15467966511402</v>
      </c>
      <c r="R42" s="5">
        <f t="shared" si="10"/>
        <v>3150.3894704351337</v>
      </c>
      <c r="S42" s="5">
        <f t="shared" si="11"/>
        <v>189.97715412215487</v>
      </c>
      <c r="T42" s="5"/>
      <c r="U42" s="5">
        <f t="shared" si="12"/>
        <v>3340.3666245572886</v>
      </c>
      <c r="V42" s="5">
        <f t="shared" si="13"/>
        <v>100.21099873671865</v>
      </c>
      <c r="W42" s="5">
        <f t="shared" si="14"/>
        <v>3440.577623294007</v>
      </c>
      <c r="X42" s="5">
        <f t="shared" si="15"/>
        <v>7.167870048529181</v>
      </c>
      <c r="Y42" s="42">
        <f t="shared" si="16"/>
        <v>8.601444058235018</v>
      </c>
    </row>
    <row r="43" spans="1:25" ht="15.75" hidden="1">
      <c r="A43" s="1">
        <v>31</v>
      </c>
      <c r="B43" s="15" t="s">
        <v>43</v>
      </c>
      <c r="C43" s="4">
        <v>74</v>
      </c>
      <c r="D43" s="34">
        <v>36</v>
      </c>
      <c r="E43" s="4">
        <v>0</v>
      </c>
      <c r="F43" s="32">
        <v>1</v>
      </c>
      <c r="G43" s="33">
        <f t="shared" si="0"/>
        <v>111</v>
      </c>
      <c r="H43" s="5" t="s">
        <v>269</v>
      </c>
      <c r="I43" s="5">
        <f>'[2]матер.'!$G$8</f>
        <v>5.887499999999999</v>
      </c>
      <c r="J43" s="5">
        <f>'[2]труд.затр.4'!$J$29</f>
        <v>1135.4623437393602</v>
      </c>
      <c r="K43" s="5">
        <f t="shared" si="8"/>
        <v>249.80171562265926</v>
      </c>
      <c r="L43" s="36">
        <f>4832.2/1.2/4</f>
        <v>1006.7083333333334</v>
      </c>
      <c r="M43" s="36">
        <f>6401/4/2</f>
        <v>800.125</v>
      </c>
      <c r="N43" s="5">
        <f>'[2]посл.стор.4'!$L$9</f>
        <v>333.18573140800004</v>
      </c>
      <c r="O43" s="5">
        <f>'[2]проїзд 4'!$H$15</f>
        <v>127.5</v>
      </c>
      <c r="P43" s="5">
        <f t="shared" si="17"/>
        <v>2517.3207803639925</v>
      </c>
      <c r="Q43" s="5">
        <f t="shared" si="9"/>
        <v>28.17923607069141</v>
      </c>
      <c r="R43" s="5">
        <f t="shared" si="10"/>
        <v>3686.849860174044</v>
      </c>
      <c r="S43" s="5">
        <f t="shared" si="11"/>
        <v>527.1866026889797</v>
      </c>
      <c r="T43" s="5"/>
      <c r="U43" s="5">
        <f t="shared" si="12"/>
        <v>4214.036462863023</v>
      </c>
      <c r="V43" s="5">
        <f t="shared" si="13"/>
        <v>126.42109388589068</v>
      </c>
      <c r="W43" s="5">
        <f t="shared" si="14"/>
        <v>4340.457556748914</v>
      </c>
      <c r="X43" s="5">
        <f t="shared" si="15"/>
        <v>3.258601769331016</v>
      </c>
      <c r="Y43" s="42">
        <f t="shared" si="16"/>
        <v>3.910322123197219</v>
      </c>
    </row>
    <row r="44" spans="1:25" ht="15.75" hidden="1">
      <c r="A44" s="1">
        <v>32</v>
      </c>
      <c r="B44" s="15" t="s">
        <v>44</v>
      </c>
      <c r="C44" s="4">
        <v>49</v>
      </c>
      <c r="D44" s="34">
        <v>41</v>
      </c>
      <c r="E44" s="4">
        <v>0</v>
      </c>
      <c r="F44" s="32">
        <v>0</v>
      </c>
      <c r="G44" s="33">
        <f t="shared" si="0"/>
        <v>90</v>
      </c>
      <c r="H44" s="36" t="s">
        <v>269</v>
      </c>
      <c r="I44" s="5">
        <f>'[2]матер.'!$G$8</f>
        <v>5.887499999999999</v>
      </c>
      <c r="J44" s="5">
        <f>'[2]труд.затр.4'!$J$29</f>
        <v>1135.4623437393602</v>
      </c>
      <c r="K44" s="5">
        <f t="shared" si="8"/>
        <v>249.80171562265926</v>
      </c>
      <c r="L44" s="36">
        <f>4832.2/1.2/4</f>
        <v>1006.7083333333334</v>
      </c>
      <c r="M44" s="36">
        <f>6401/4/2</f>
        <v>800.125</v>
      </c>
      <c r="N44" s="5">
        <f>'[2]посл.стор.4'!$L$9</f>
        <v>333.18573140800004</v>
      </c>
      <c r="O44" s="5">
        <f>'[2]проїзд 4'!$H$15</f>
        <v>127.5</v>
      </c>
      <c r="P44" s="5">
        <f t="shared" si="17"/>
        <v>2517.3207803639925</v>
      </c>
      <c r="Q44" s="5">
        <f t="shared" si="9"/>
        <v>22.84802924650655</v>
      </c>
      <c r="R44" s="5">
        <f t="shared" si="10"/>
        <v>3681.518653349859</v>
      </c>
      <c r="S44" s="5">
        <f t="shared" si="11"/>
        <v>427.44859677484845</v>
      </c>
      <c r="T44" s="5"/>
      <c r="U44" s="5">
        <f t="shared" si="12"/>
        <v>4108.967250124708</v>
      </c>
      <c r="V44" s="5">
        <f t="shared" si="13"/>
        <v>123.26901750374122</v>
      </c>
      <c r="W44" s="5">
        <f t="shared" si="14"/>
        <v>4232.236267628449</v>
      </c>
      <c r="X44" s="5">
        <f t="shared" si="15"/>
        <v>3.9187372848411566</v>
      </c>
      <c r="Y44" s="42">
        <f t="shared" si="16"/>
        <v>4.702484741809387</v>
      </c>
    </row>
    <row r="45" spans="1:25" ht="15.75" hidden="1">
      <c r="A45" s="1">
        <v>33</v>
      </c>
      <c r="B45" s="15" t="s">
        <v>45</v>
      </c>
      <c r="C45" s="4">
        <v>22</v>
      </c>
      <c r="D45" s="34">
        <v>18</v>
      </c>
      <c r="E45" s="4">
        <v>0</v>
      </c>
      <c r="F45" s="32">
        <v>0</v>
      </c>
      <c r="G45" s="33">
        <f t="shared" si="0"/>
        <v>40</v>
      </c>
      <c r="H45" s="5" t="s">
        <v>272</v>
      </c>
      <c r="I45" s="5">
        <f>'[2]матер.'!$G$8</f>
        <v>5.887499999999999</v>
      </c>
      <c r="J45" s="5">
        <f>'[2]труд.затр.4'!$J$29</f>
        <v>1135.4623437393602</v>
      </c>
      <c r="K45" s="5">
        <f t="shared" si="8"/>
        <v>249.80171562265926</v>
      </c>
      <c r="L45" s="36">
        <f>4832.2/1.2/4</f>
        <v>1006.7083333333334</v>
      </c>
      <c r="M45" s="36">
        <f>6401/4/2</f>
        <v>800.125</v>
      </c>
      <c r="N45" s="5">
        <f>'[2]посл.стор.4'!$L$9</f>
        <v>333.18573140800004</v>
      </c>
      <c r="O45" s="5">
        <f>'[2]проїзд 4'!$H$15</f>
        <v>127.5</v>
      </c>
      <c r="P45" s="5">
        <f t="shared" si="17"/>
        <v>2517.3207803639925</v>
      </c>
      <c r="Q45" s="5">
        <f t="shared" si="9"/>
        <v>10.15467966511402</v>
      </c>
      <c r="R45" s="5">
        <f t="shared" si="10"/>
        <v>3668.8253037684667</v>
      </c>
      <c r="S45" s="5">
        <f t="shared" si="11"/>
        <v>189.97715412215487</v>
      </c>
      <c r="T45" s="5"/>
      <c r="U45" s="5">
        <f t="shared" si="12"/>
        <v>3858.8024578906216</v>
      </c>
      <c r="V45" s="5">
        <f t="shared" si="13"/>
        <v>115.76407373671864</v>
      </c>
      <c r="W45" s="5">
        <f t="shared" si="14"/>
        <v>3974.5665316273403</v>
      </c>
      <c r="X45" s="5">
        <f t="shared" si="15"/>
        <v>8.280346940890292</v>
      </c>
      <c r="Y45" s="42">
        <f t="shared" si="16"/>
        <v>9.936416329068349</v>
      </c>
    </row>
    <row r="46" spans="1:25" ht="15.75" hidden="1">
      <c r="A46" s="1">
        <v>34</v>
      </c>
      <c r="B46" s="15" t="s">
        <v>46</v>
      </c>
      <c r="C46" s="4">
        <v>40</v>
      </c>
      <c r="D46" s="34">
        <v>30</v>
      </c>
      <c r="E46" s="4">
        <v>0</v>
      </c>
      <c r="F46" s="32">
        <v>0</v>
      </c>
      <c r="G46" s="33">
        <f t="shared" si="0"/>
        <v>70</v>
      </c>
      <c r="H46" s="5" t="s">
        <v>269</v>
      </c>
      <c r="I46" s="5">
        <f>'[2]матер.'!$G$8</f>
        <v>5.887499999999999</v>
      </c>
      <c r="J46" s="5">
        <f>'[2]труд.затр.4'!$J$29</f>
        <v>1135.4623437393602</v>
      </c>
      <c r="K46" s="5">
        <f t="shared" si="8"/>
        <v>249.80171562265926</v>
      </c>
      <c r="L46" s="36">
        <f>4832.2/1.2/4</f>
        <v>1006.7083333333334</v>
      </c>
      <c r="M46" s="36">
        <f>6401/4/2</f>
        <v>800.125</v>
      </c>
      <c r="N46" s="5">
        <f>'[2]посл.стор.4'!$L$9</f>
        <v>333.18573140800004</v>
      </c>
      <c r="O46" s="5">
        <f>'[2]проїзд 4'!$H$15</f>
        <v>127.5</v>
      </c>
      <c r="P46" s="5">
        <f>SUM(K46:O47)</f>
        <v>2517.3207803639925</v>
      </c>
      <c r="Q46" s="5">
        <f t="shared" si="9"/>
        <v>17.770689413949537</v>
      </c>
      <c r="R46" s="5">
        <f t="shared" si="10"/>
        <v>3676.441313517302</v>
      </c>
      <c r="S46" s="5">
        <f t="shared" si="11"/>
        <v>332.46001971377103</v>
      </c>
      <c r="T46" s="5"/>
      <c r="U46" s="5">
        <f t="shared" si="12"/>
        <v>4008.9013332310733</v>
      </c>
      <c r="V46" s="5">
        <f t="shared" si="13"/>
        <v>120.2670399969322</v>
      </c>
      <c r="W46" s="5">
        <f t="shared" si="14"/>
        <v>4129.168373228005</v>
      </c>
      <c r="X46" s="5">
        <f>ROUND(W46/G46/12,2)</f>
        <v>4.92</v>
      </c>
      <c r="Y46" s="42">
        <f>X46*1.2+0.01</f>
        <v>5.914</v>
      </c>
    </row>
    <row r="47" spans="1:25" ht="15.75" hidden="1">
      <c r="A47" s="1">
        <v>35</v>
      </c>
      <c r="B47" s="15" t="s">
        <v>47</v>
      </c>
      <c r="C47" s="4">
        <v>19</v>
      </c>
      <c r="D47" s="34">
        <v>21</v>
      </c>
      <c r="E47" s="4">
        <v>0</v>
      </c>
      <c r="F47" s="32">
        <v>0</v>
      </c>
      <c r="G47" s="33">
        <f t="shared" si="0"/>
        <v>40</v>
      </c>
      <c r="H47" s="6"/>
      <c r="I47" s="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47"/>
    </row>
    <row r="48" spans="1:25" ht="15.75" hidden="1">
      <c r="A48" s="1">
        <v>36</v>
      </c>
      <c r="B48" s="17" t="s">
        <v>48</v>
      </c>
      <c r="C48" s="4">
        <v>63</v>
      </c>
      <c r="D48" s="34">
        <v>90</v>
      </c>
      <c r="E48" s="4">
        <v>0</v>
      </c>
      <c r="F48" s="32">
        <v>0</v>
      </c>
      <c r="G48" s="33">
        <f t="shared" si="0"/>
        <v>153</v>
      </c>
      <c r="H48" s="5" t="s">
        <v>269</v>
      </c>
      <c r="I48" s="5">
        <f>'[2]матер.'!$G$8</f>
        <v>5.887499999999999</v>
      </c>
      <c r="J48" s="5">
        <f>'[2]труд.затр.4'!$J$29</f>
        <v>1135.4623437393602</v>
      </c>
      <c r="K48" s="5">
        <f>J48*22%</f>
        <v>249.80171562265926</v>
      </c>
      <c r="L48" s="36">
        <f>4832.2/1.2/4</f>
        <v>1006.7083333333334</v>
      </c>
      <c r="M48" s="36">
        <f>6401/4/2</f>
        <v>800.125</v>
      </c>
      <c r="N48" s="5">
        <f>'[2]посл.стор.4'!$L$9</f>
        <v>333.18573140800004</v>
      </c>
      <c r="O48" s="5">
        <f>'[2]проїзд 4'!$H$15</f>
        <v>127.5</v>
      </c>
      <c r="P48" s="5">
        <f>SUM(K48:O49)</f>
        <v>2517.3207803639925</v>
      </c>
      <c r="Q48" s="5">
        <f t="shared" si="9"/>
        <v>38.84164971906113</v>
      </c>
      <c r="R48" s="5">
        <f>I48+J48+P48+Q48</f>
        <v>3697.5122738224136</v>
      </c>
      <c r="S48" s="5">
        <f t="shared" si="11"/>
        <v>726.6626145172424</v>
      </c>
      <c r="T48" s="5"/>
      <c r="U48" s="5">
        <f>R48+S48+T48</f>
        <v>4424.174888339656</v>
      </c>
      <c r="V48" s="5">
        <f>U48*3%</f>
        <v>132.72524665018966</v>
      </c>
      <c r="W48" s="5">
        <f>(U48+V48)</f>
        <v>4556.900134989845</v>
      </c>
      <c r="X48" s="5">
        <f>W48/G48/12</f>
        <v>2.4819717510837935</v>
      </c>
      <c r="Y48" s="42">
        <f>X48*1.2+0.01</f>
        <v>2.988366101300552</v>
      </c>
    </row>
    <row r="49" spans="1:25" ht="15.75" hidden="1">
      <c r="A49" s="1">
        <v>37</v>
      </c>
      <c r="B49" s="17" t="s">
        <v>49</v>
      </c>
      <c r="C49" s="4">
        <v>8</v>
      </c>
      <c r="D49" s="34">
        <v>12</v>
      </c>
      <c r="E49" s="4">
        <v>0</v>
      </c>
      <c r="F49" s="32">
        <v>0</v>
      </c>
      <c r="G49" s="33">
        <f t="shared" si="0"/>
        <v>20</v>
      </c>
      <c r="H49" s="6"/>
      <c r="I49" s="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47"/>
    </row>
    <row r="50" spans="1:25" ht="15.75" hidden="1">
      <c r="A50" s="1">
        <v>38</v>
      </c>
      <c r="B50" s="15" t="s">
        <v>50</v>
      </c>
      <c r="C50" s="4">
        <v>8</v>
      </c>
      <c r="D50" s="34">
        <v>4</v>
      </c>
      <c r="E50" s="4">
        <v>0</v>
      </c>
      <c r="F50" s="32">
        <v>0</v>
      </c>
      <c r="G50" s="33">
        <f t="shared" si="0"/>
        <v>12</v>
      </c>
      <c r="H50" s="6"/>
      <c r="I50" s="6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7"/>
    </row>
    <row r="51" spans="1:25" ht="15.75" hidden="1">
      <c r="A51" s="1">
        <v>39</v>
      </c>
      <c r="B51" s="15" t="s">
        <v>51</v>
      </c>
      <c r="C51" s="4">
        <v>7</v>
      </c>
      <c r="D51" s="34">
        <v>1</v>
      </c>
      <c r="E51" s="4">
        <v>0</v>
      </c>
      <c r="F51" s="32">
        <v>0</v>
      </c>
      <c r="G51" s="33">
        <f t="shared" si="0"/>
        <v>8</v>
      </c>
      <c r="H51" s="6"/>
      <c r="I51" s="6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7"/>
    </row>
    <row r="52" spans="1:25" ht="15.75" hidden="1">
      <c r="A52" s="1">
        <v>40</v>
      </c>
      <c r="B52" s="15" t="s">
        <v>52</v>
      </c>
      <c r="C52" s="4">
        <v>8</v>
      </c>
      <c r="D52" s="34">
        <v>0</v>
      </c>
      <c r="E52" s="4">
        <v>0</v>
      </c>
      <c r="F52" s="32">
        <v>0</v>
      </c>
      <c r="G52" s="33">
        <f t="shared" si="0"/>
        <v>8</v>
      </c>
      <c r="H52" s="6"/>
      <c r="I52" s="6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47"/>
    </row>
    <row r="53" spans="1:25" ht="15.75" hidden="1">
      <c r="A53" s="1">
        <v>41</v>
      </c>
      <c r="B53" s="15" t="s">
        <v>53</v>
      </c>
      <c r="C53" s="4">
        <v>7</v>
      </c>
      <c r="D53" s="34">
        <v>1</v>
      </c>
      <c r="E53" s="4">
        <v>0</v>
      </c>
      <c r="F53" s="32">
        <v>0</v>
      </c>
      <c r="G53" s="33">
        <f t="shared" si="0"/>
        <v>8</v>
      </c>
      <c r="H53" s="6"/>
      <c r="I53" s="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47"/>
    </row>
    <row r="54" spans="1:25" ht="15.75" hidden="1">
      <c r="A54" s="1">
        <v>42</v>
      </c>
      <c r="B54" s="15" t="s">
        <v>54</v>
      </c>
      <c r="C54" s="4">
        <v>5</v>
      </c>
      <c r="D54" s="34">
        <v>13</v>
      </c>
      <c r="E54" s="4">
        <v>0</v>
      </c>
      <c r="F54" s="32">
        <v>0</v>
      </c>
      <c r="G54" s="33">
        <f t="shared" si="0"/>
        <v>18</v>
      </c>
      <c r="H54" s="6"/>
      <c r="I54" s="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47"/>
    </row>
    <row r="55" spans="1:25" ht="15.75" hidden="1">
      <c r="A55" s="1">
        <v>43</v>
      </c>
      <c r="B55" s="15" t="s">
        <v>55</v>
      </c>
      <c r="C55" s="4">
        <v>8</v>
      </c>
      <c r="D55" s="34">
        <v>11</v>
      </c>
      <c r="E55" s="4">
        <v>0</v>
      </c>
      <c r="F55" s="32">
        <v>0</v>
      </c>
      <c r="G55" s="33">
        <f t="shared" si="0"/>
        <v>19</v>
      </c>
      <c r="H55" s="6"/>
      <c r="I55" s="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47"/>
    </row>
    <row r="56" spans="1:25" ht="15.75" hidden="1">
      <c r="A56" s="1">
        <v>44</v>
      </c>
      <c r="B56" s="15" t="s">
        <v>56</v>
      </c>
      <c r="C56" s="4">
        <v>4</v>
      </c>
      <c r="D56" s="34">
        <v>14</v>
      </c>
      <c r="E56" s="4">
        <v>0</v>
      </c>
      <c r="F56" s="32">
        <v>0</v>
      </c>
      <c r="G56" s="33">
        <f t="shared" si="0"/>
        <v>18</v>
      </c>
      <c r="H56" s="6"/>
      <c r="I56" s="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47"/>
    </row>
    <row r="57" spans="1:25" ht="15.75" hidden="1">
      <c r="A57" s="1">
        <v>45</v>
      </c>
      <c r="B57" s="15" t="s">
        <v>57</v>
      </c>
      <c r="C57" s="4">
        <v>6</v>
      </c>
      <c r="D57" s="34">
        <v>11</v>
      </c>
      <c r="E57" s="4">
        <v>0</v>
      </c>
      <c r="F57" s="32">
        <v>0</v>
      </c>
      <c r="G57" s="33">
        <f t="shared" si="0"/>
        <v>17</v>
      </c>
      <c r="H57" s="6"/>
      <c r="I57" s="6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47"/>
    </row>
    <row r="58" spans="1:25" ht="15.75" hidden="1">
      <c r="A58" s="1">
        <v>46</v>
      </c>
      <c r="B58" s="15" t="s">
        <v>58</v>
      </c>
      <c r="C58" s="4">
        <v>9</v>
      </c>
      <c r="D58" s="34">
        <v>15</v>
      </c>
      <c r="E58" s="4">
        <v>0</v>
      </c>
      <c r="F58" s="32">
        <v>0</v>
      </c>
      <c r="G58" s="33">
        <f t="shared" si="0"/>
        <v>24</v>
      </c>
      <c r="H58" s="6"/>
      <c r="I58" s="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7"/>
    </row>
    <row r="59" spans="1:25" ht="15.75" hidden="1">
      <c r="A59" s="1">
        <v>47</v>
      </c>
      <c r="B59" s="15" t="s">
        <v>59</v>
      </c>
      <c r="C59" s="4">
        <v>3</v>
      </c>
      <c r="D59" s="34">
        <v>21</v>
      </c>
      <c r="E59" s="4">
        <v>0</v>
      </c>
      <c r="F59" s="32">
        <v>0</v>
      </c>
      <c r="G59" s="33">
        <f t="shared" si="0"/>
        <v>24</v>
      </c>
      <c r="H59" s="6"/>
      <c r="I59" s="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7"/>
    </row>
    <row r="60" spans="1:25" ht="15.75" hidden="1">
      <c r="A60" s="1">
        <v>48</v>
      </c>
      <c r="B60" s="15" t="s">
        <v>60</v>
      </c>
      <c r="C60" s="4">
        <v>13</v>
      </c>
      <c r="D60" s="34">
        <v>3</v>
      </c>
      <c r="E60" s="4">
        <v>0</v>
      </c>
      <c r="F60" s="32">
        <v>0</v>
      </c>
      <c r="G60" s="33">
        <f t="shared" si="0"/>
        <v>16</v>
      </c>
      <c r="H60" s="6"/>
      <c r="I60" s="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7"/>
    </row>
    <row r="61" spans="1:25" ht="15.75" hidden="1">
      <c r="A61" s="1">
        <v>49</v>
      </c>
      <c r="B61" s="18" t="s">
        <v>61</v>
      </c>
      <c r="C61" s="4">
        <v>27</v>
      </c>
      <c r="D61" s="35">
        <v>0</v>
      </c>
      <c r="E61" s="4">
        <v>0</v>
      </c>
      <c r="F61" s="32">
        <v>0</v>
      </c>
      <c r="G61" s="33">
        <f t="shared" si="0"/>
        <v>27</v>
      </c>
      <c r="H61" s="6"/>
      <c r="I61" s="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47"/>
    </row>
    <row r="62" spans="1:25" ht="15.75" hidden="1">
      <c r="A62" s="1">
        <v>50</v>
      </c>
      <c r="B62" s="13" t="s">
        <v>62</v>
      </c>
      <c r="C62" s="4">
        <v>9</v>
      </c>
      <c r="D62" s="4">
        <v>13</v>
      </c>
      <c r="E62" s="4">
        <v>0</v>
      </c>
      <c r="F62" s="32">
        <v>0</v>
      </c>
      <c r="G62" s="33">
        <f t="shared" si="0"/>
        <v>22</v>
      </c>
      <c r="H62" s="6"/>
      <c r="I62" s="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47"/>
    </row>
    <row r="63" spans="1:25" ht="15.75" hidden="1">
      <c r="A63" s="1">
        <v>51</v>
      </c>
      <c r="B63" s="13" t="s">
        <v>63</v>
      </c>
      <c r="C63" s="4">
        <v>12</v>
      </c>
      <c r="D63" s="4">
        <v>9</v>
      </c>
      <c r="E63" s="4">
        <v>2</v>
      </c>
      <c r="F63" s="32">
        <v>0</v>
      </c>
      <c r="G63" s="33">
        <f t="shared" si="0"/>
        <v>23</v>
      </c>
      <c r="H63" s="6" t="s">
        <v>276</v>
      </c>
      <c r="I63" s="5">
        <f>'[2]матер.'!$G$8</f>
        <v>5.887499999999999</v>
      </c>
      <c r="J63" s="5">
        <f>'[2]труд.затр.4'!$J$29</f>
        <v>1135.4623437393602</v>
      </c>
      <c r="K63" s="5">
        <f>J63*22%</f>
        <v>249.80171562265926</v>
      </c>
      <c r="L63" s="36">
        <f>1955.47/4</f>
        <v>488.8675</v>
      </c>
      <c r="M63" s="36">
        <f>3198.12/4</f>
        <v>799.53</v>
      </c>
      <c r="N63" s="5">
        <f>'[2]посл.стор.4'!$L$9</f>
        <v>333.18573140800004</v>
      </c>
      <c r="O63" s="5">
        <f>'[2]проїзд 4'!$H$15</f>
        <v>127.5</v>
      </c>
      <c r="P63" s="5">
        <f>SUM(K63:O63)</f>
        <v>1998.8849470306593</v>
      </c>
      <c r="Q63" s="5">
        <f>G63*$Q$277</f>
        <v>5.838940807440562</v>
      </c>
      <c r="R63" s="5">
        <f>I63+J63+P63+Q63</f>
        <v>3146.07373157746</v>
      </c>
      <c r="S63" s="5">
        <f>G63*$S$277</f>
        <v>109.23686362023905</v>
      </c>
      <c r="T63" s="5"/>
      <c r="U63" s="5">
        <f>R63+S63+T63</f>
        <v>3255.310595197699</v>
      </c>
      <c r="V63" s="5">
        <f>U63*3%</f>
        <v>97.65931785593096</v>
      </c>
      <c r="W63" s="5">
        <f>(U63+V63)</f>
        <v>3352.96991305363</v>
      </c>
      <c r="X63" s="5">
        <f>W63/G63/12</f>
        <v>12.148441713962427</v>
      </c>
      <c r="Y63" s="42">
        <f>X63*1.2</f>
        <v>14.578130056754912</v>
      </c>
    </row>
    <row r="64" spans="1:25" ht="15.75" hidden="1">
      <c r="A64" s="1">
        <v>52</v>
      </c>
      <c r="B64" s="13" t="s">
        <v>64</v>
      </c>
      <c r="C64" s="4">
        <v>17</v>
      </c>
      <c r="D64" s="4">
        <v>7</v>
      </c>
      <c r="E64" s="4">
        <v>0</v>
      </c>
      <c r="F64" s="32">
        <v>0</v>
      </c>
      <c r="G64" s="33">
        <f t="shared" si="0"/>
        <v>24</v>
      </c>
      <c r="H64" s="5" t="s">
        <v>277</v>
      </c>
      <c r="I64" s="5">
        <f>'[2]матер.'!$G$8</f>
        <v>5.887499999999999</v>
      </c>
      <c r="J64" s="5">
        <f>'[2]труд.затр.4'!$J$29</f>
        <v>1135.4623437393602</v>
      </c>
      <c r="K64" s="5">
        <f>J64*22%</f>
        <v>249.80171562265926</v>
      </c>
      <c r="L64" s="36">
        <f>4832.2/1.2/4</f>
        <v>1006.7083333333334</v>
      </c>
      <c r="M64" s="36">
        <f>6401/4/2</f>
        <v>800.125</v>
      </c>
      <c r="N64" s="5">
        <f>'[2]посл.стор.4'!$L$9</f>
        <v>333.18573140800004</v>
      </c>
      <c r="O64" s="5">
        <f>'[2]проїзд 4'!$H$15</f>
        <v>127.5</v>
      </c>
      <c r="P64" s="5">
        <f>SUM(K64:O64)</f>
        <v>2517.3207803639925</v>
      </c>
      <c r="Q64" s="5">
        <f>G64*$Q$277</f>
        <v>6.092807799068413</v>
      </c>
      <c r="R64" s="5">
        <f>I64+J64+P64+Q64</f>
        <v>3664.763431902421</v>
      </c>
      <c r="S64" s="5">
        <f>G64*$S$277</f>
        <v>113.98629247329293</v>
      </c>
      <c r="T64" s="5"/>
      <c r="U64" s="5">
        <f>R64+S64+T64</f>
        <v>3778.749724375714</v>
      </c>
      <c r="V64" s="5">
        <f>U64*3%</f>
        <v>113.36249173127142</v>
      </c>
      <c r="W64" s="5">
        <f>(U64+V64)</f>
        <v>3892.112216106985</v>
      </c>
      <c r="X64" s="5">
        <f>W64/G64/12</f>
        <v>13.514278528149255</v>
      </c>
      <c r="Y64" s="42">
        <f>X64*1.2</f>
        <v>16.217134233779106</v>
      </c>
    </row>
    <row r="65" spans="1:25" ht="15.75" hidden="1">
      <c r="A65" s="1">
        <v>53</v>
      </c>
      <c r="B65" s="13" t="s">
        <v>65</v>
      </c>
      <c r="C65" s="4">
        <v>42</v>
      </c>
      <c r="D65" s="4">
        <v>18</v>
      </c>
      <c r="E65" s="4">
        <v>0</v>
      </c>
      <c r="F65" s="32">
        <v>0</v>
      </c>
      <c r="G65" s="33">
        <f t="shared" si="0"/>
        <v>60</v>
      </c>
      <c r="H65" s="6" t="s">
        <v>271</v>
      </c>
      <c r="I65" s="5">
        <f>'[2]матер.'!$G$8</f>
        <v>5.887499999999999</v>
      </c>
      <c r="J65" s="5">
        <f>'[2]труд.затр.4'!$J$29</f>
        <v>1135.4623437393602</v>
      </c>
      <c r="K65" s="5">
        <f>J65*22%</f>
        <v>249.80171562265926</v>
      </c>
      <c r="L65" s="36">
        <f>2894.78/4</f>
        <v>723.695</v>
      </c>
      <c r="M65" s="36">
        <f>3198.12/4</f>
        <v>799.53</v>
      </c>
      <c r="N65" s="5">
        <f>'[2]посл.стор.4'!$L$9</f>
        <v>333.18573140800004</v>
      </c>
      <c r="O65" s="5">
        <f>'[2]проїзд 4'!$H$15</f>
        <v>127.5</v>
      </c>
      <c r="P65" s="5">
        <f>SUM(K65:O65)</f>
        <v>2233.712447030659</v>
      </c>
      <c r="Q65" s="5">
        <f>G65*$Q$277</f>
        <v>15.232019497671033</v>
      </c>
      <c r="R65" s="5">
        <f>I65+J65+P65+Q65</f>
        <v>3390.29431026769</v>
      </c>
      <c r="S65" s="5">
        <f>G65*$S$277</f>
        <v>284.9657311832323</v>
      </c>
      <c r="T65" s="5"/>
      <c r="U65" s="5">
        <f>R65+S65+T65</f>
        <v>3675.2600414509225</v>
      </c>
      <c r="V65" s="5">
        <f>U65*3%</f>
        <v>110.25780124352767</v>
      </c>
      <c r="W65" s="5">
        <f>(U65+V65)</f>
        <v>3785.5178426944503</v>
      </c>
      <c r="X65" s="5">
        <f>W65/G65/12</f>
        <v>5.2576636704089585</v>
      </c>
      <c r="Y65" s="42">
        <f>X65*1.2</f>
        <v>6.30919640449075</v>
      </c>
    </row>
    <row r="66" spans="1:25" ht="15.75" hidden="1">
      <c r="A66" s="1">
        <v>54</v>
      </c>
      <c r="B66" s="13" t="s">
        <v>66</v>
      </c>
      <c r="C66" s="4">
        <v>52</v>
      </c>
      <c r="D66" s="4">
        <v>8</v>
      </c>
      <c r="E66" s="4">
        <v>0</v>
      </c>
      <c r="F66" s="32">
        <v>0</v>
      </c>
      <c r="G66" s="33">
        <f t="shared" si="0"/>
        <v>60</v>
      </c>
      <c r="H66" s="6" t="s">
        <v>270</v>
      </c>
      <c r="I66" s="5">
        <f>'[2]матер.'!$G$8</f>
        <v>5.887499999999999</v>
      </c>
      <c r="J66" s="5">
        <f>'[2]труд.затр.4'!$J$29</f>
        <v>1135.4623437393602</v>
      </c>
      <c r="K66" s="5">
        <f>J66*22%</f>
        <v>249.80171562265926</v>
      </c>
      <c r="L66" s="36">
        <f>2894.78/4</f>
        <v>723.695</v>
      </c>
      <c r="M66" s="36">
        <f>3198.12/4</f>
        <v>799.53</v>
      </c>
      <c r="N66" s="5">
        <f>'[2]посл.стор.4'!$L$9</f>
        <v>333.18573140800004</v>
      </c>
      <c r="O66" s="5">
        <f>'[2]проїзд 4'!$H$15</f>
        <v>127.5</v>
      </c>
      <c r="P66" s="5">
        <f>SUM(K66:O66)</f>
        <v>2233.712447030659</v>
      </c>
      <c r="Q66" s="5">
        <f>G66*$Q$277</f>
        <v>15.232019497671033</v>
      </c>
      <c r="R66" s="5">
        <f>I66+J66+P66+Q66</f>
        <v>3390.29431026769</v>
      </c>
      <c r="S66" s="5">
        <f>G66*$S$277</f>
        <v>284.9657311832323</v>
      </c>
      <c r="T66" s="5"/>
      <c r="U66" s="5">
        <f>R66+S66+T66</f>
        <v>3675.2600414509225</v>
      </c>
      <c r="V66" s="5">
        <f>U66*3%</f>
        <v>110.25780124352767</v>
      </c>
      <c r="W66" s="5">
        <f>(U66+V66)</f>
        <v>3785.5178426944503</v>
      </c>
      <c r="X66" s="5">
        <f>W66/G66/12</f>
        <v>5.2576636704089585</v>
      </c>
      <c r="Y66" s="42">
        <f>X66*1.2</f>
        <v>6.30919640449075</v>
      </c>
    </row>
    <row r="67" spans="1:25" ht="15.75" hidden="1">
      <c r="A67" s="1">
        <v>55</v>
      </c>
      <c r="B67" s="13" t="s">
        <v>67</v>
      </c>
      <c r="C67" s="4">
        <v>51</v>
      </c>
      <c r="D67" s="4">
        <v>43</v>
      </c>
      <c r="E67" s="4">
        <v>1</v>
      </c>
      <c r="F67" s="32">
        <v>0</v>
      </c>
      <c r="G67" s="33">
        <f t="shared" si="0"/>
        <v>95</v>
      </c>
      <c r="H67" s="6"/>
      <c r="I67" s="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47"/>
    </row>
    <row r="68" spans="1:25" ht="15.75" hidden="1">
      <c r="A68" s="1">
        <v>56</v>
      </c>
      <c r="B68" s="13" t="s">
        <v>68</v>
      </c>
      <c r="C68" s="4">
        <v>22</v>
      </c>
      <c r="D68" s="4">
        <v>6</v>
      </c>
      <c r="E68" s="4">
        <v>1</v>
      </c>
      <c r="F68" s="32">
        <v>3</v>
      </c>
      <c r="G68" s="33">
        <f t="shared" si="0"/>
        <v>32</v>
      </c>
      <c r="H68" s="6"/>
      <c r="I68" s="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7"/>
    </row>
    <row r="69" spans="1:25" ht="47.25" hidden="1">
      <c r="A69" s="23">
        <v>57</v>
      </c>
      <c r="B69" s="20" t="s">
        <v>69</v>
      </c>
      <c r="C69" s="11">
        <v>23</v>
      </c>
      <c r="D69" s="11">
        <v>42</v>
      </c>
      <c r="E69" s="11">
        <v>1</v>
      </c>
      <c r="F69" s="28">
        <v>4</v>
      </c>
      <c r="G69" s="29">
        <f t="shared" si="0"/>
        <v>70</v>
      </c>
      <c r="H69" s="71" t="s">
        <v>267</v>
      </c>
      <c r="I69" s="41">
        <f>'[2]матер.'!$G$8</f>
        <v>5.887499999999999</v>
      </c>
      <c r="J69" s="41">
        <f>'[2]труд.затр.4'!$J$29</f>
        <v>1135.4623437393602</v>
      </c>
      <c r="K69" s="41">
        <f>J69*22%</f>
        <v>249.80171562265926</v>
      </c>
      <c r="L69" s="41" t="e">
        <f>#REF!</f>
        <v>#REF!</v>
      </c>
      <c r="M69" s="41" t="e">
        <f>#REF!</f>
        <v>#REF!</v>
      </c>
      <c r="N69" s="41">
        <f>'[2]посл.стор.4'!$L$9</f>
        <v>333.18573140800004</v>
      </c>
      <c r="O69" s="41">
        <f>'[2]проїзд 4'!$H$15</f>
        <v>127.5</v>
      </c>
      <c r="P69" s="41" t="e">
        <f aca="true" t="shared" si="18" ref="P69:P82">SUM(K69:O69)</f>
        <v>#REF!</v>
      </c>
      <c r="Q69" s="41">
        <f aca="true" t="shared" si="19" ref="Q69:Q82">G69*$Q$277</f>
        <v>17.770689413949537</v>
      </c>
      <c r="R69" s="5" t="e">
        <f aca="true" t="shared" si="20" ref="R69:R75">I69+J69+P69+Q69</f>
        <v>#REF!</v>
      </c>
      <c r="S69" s="41">
        <f aca="true" t="shared" si="21" ref="S69:S82">G69*$S$277</f>
        <v>332.46001971377103</v>
      </c>
      <c r="T69" s="41"/>
      <c r="U69" s="41" t="e">
        <f>R69+S69+T69</f>
        <v>#REF!</v>
      </c>
      <c r="V69" s="41" t="e">
        <f>U69*3%</f>
        <v>#REF!</v>
      </c>
      <c r="W69" s="41" t="e">
        <f>(U69+V69)</f>
        <v>#REF!</v>
      </c>
      <c r="X69" s="41" t="e">
        <f>W69/G69/12</f>
        <v>#REF!</v>
      </c>
      <c r="Y69" s="42" t="e">
        <f>X69*1.2</f>
        <v>#REF!</v>
      </c>
    </row>
    <row r="70" spans="1:25" ht="15.75" hidden="1">
      <c r="A70" s="1">
        <v>58</v>
      </c>
      <c r="B70" s="13" t="s">
        <v>70</v>
      </c>
      <c r="C70" s="4">
        <v>45</v>
      </c>
      <c r="D70" s="4">
        <v>19</v>
      </c>
      <c r="E70" s="4">
        <v>5</v>
      </c>
      <c r="F70" s="32">
        <v>1</v>
      </c>
      <c r="G70" s="33">
        <f t="shared" si="0"/>
        <v>70</v>
      </c>
      <c r="H70" s="6"/>
      <c r="I70" s="6"/>
      <c r="J70" s="8"/>
      <c r="K70" s="8"/>
      <c r="L70" s="8"/>
      <c r="M70" s="8"/>
      <c r="N70" s="8"/>
      <c r="O70" s="8"/>
      <c r="P70" s="8"/>
      <c r="Q70" s="8"/>
      <c r="R70" s="5">
        <f t="shared" si="20"/>
        <v>0</v>
      </c>
      <c r="S70" s="8"/>
      <c r="T70" s="8"/>
      <c r="U70" s="8"/>
      <c r="V70" s="8"/>
      <c r="W70" s="8"/>
      <c r="X70" s="8"/>
      <c r="Y70" s="47"/>
    </row>
    <row r="71" spans="1:25" ht="15.75" hidden="1">
      <c r="A71" s="1">
        <v>59</v>
      </c>
      <c r="B71" s="13" t="s">
        <v>71</v>
      </c>
      <c r="C71" s="4">
        <v>31</v>
      </c>
      <c r="D71" s="4">
        <v>24</v>
      </c>
      <c r="E71" s="4">
        <v>0</v>
      </c>
      <c r="F71" s="32">
        <v>1</v>
      </c>
      <c r="G71" s="33">
        <f t="shared" si="0"/>
        <v>56</v>
      </c>
      <c r="H71" s="5" t="s">
        <v>277</v>
      </c>
      <c r="I71" s="5">
        <f>'[2]матер.'!$G$8</f>
        <v>5.887499999999999</v>
      </c>
      <c r="J71" s="5">
        <f>'[2]труд.затр.4'!$J$29</f>
        <v>1135.4623437393602</v>
      </c>
      <c r="K71" s="5">
        <f>J71*22%</f>
        <v>249.80171562265926</v>
      </c>
      <c r="L71" s="36">
        <f>4832.2/1.2/4</f>
        <v>1006.7083333333334</v>
      </c>
      <c r="M71" s="36">
        <f>6401/4/2</f>
        <v>800.125</v>
      </c>
      <c r="N71" s="5">
        <f>'[2]посл.стор.4'!$L$9</f>
        <v>333.18573140800004</v>
      </c>
      <c r="O71" s="5">
        <f>'[2]проїзд 4'!$H$15</f>
        <v>127.5</v>
      </c>
      <c r="P71" s="5">
        <f t="shared" si="18"/>
        <v>2517.3207803639925</v>
      </c>
      <c r="Q71" s="5">
        <f t="shared" si="19"/>
        <v>14.21655153115963</v>
      </c>
      <c r="R71" s="5">
        <f t="shared" si="20"/>
        <v>3672.887175634512</v>
      </c>
      <c r="S71" s="5">
        <f t="shared" si="21"/>
        <v>265.96801577101684</v>
      </c>
      <c r="T71" s="5"/>
      <c r="U71" s="5">
        <f>R71+S71+T71</f>
        <v>3938.855191405529</v>
      </c>
      <c r="V71" s="5">
        <f>U71*3%</f>
        <v>118.16565574216585</v>
      </c>
      <c r="W71" s="5">
        <f>(U71+V71)</f>
        <v>4057.0208471476944</v>
      </c>
      <c r="X71" s="5">
        <f>W71/G71/12</f>
        <v>6.037233403493594</v>
      </c>
      <c r="Y71" s="42">
        <f>X71*1.2</f>
        <v>7.2446800841923125</v>
      </c>
    </row>
    <row r="72" spans="1:25" ht="47.25" hidden="1">
      <c r="A72" s="23">
        <v>60</v>
      </c>
      <c r="B72" s="20" t="s">
        <v>72</v>
      </c>
      <c r="C72" s="11">
        <v>48</v>
      </c>
      <c r="D72" s="11">
        <v>8</v>
      </c>
      <c r="E72" s="11">
        <v>2</v>
      </c>
      <c r="F72" s="28">
        <v>1</v>
      </c>
      <c r="G72" s="29">
        <f t="shared" si="0"/>
        <v>59</v>
      </c>
      <c r="H72" s="72" t="s">
        <v>278</v>
      </c>
      <c r="I72" s="5">
        <f>'[2]матер.'!$G$8</f>
        <v>5.887499999999999</v>
      </c>
      <c r="J72" s="5">
        <f>'[2]труд.затр.4'!$J$29</f>
        <v>1135.4623437393602</v>
      </c>
      <c r="K72" s="5">
        <f>J72*22%</f>
        <v>249.80171562265926</v>
      </c>
      <c r="L72" s="36">
        <f>5127.16/1.2/4</f>
        <v>1068.1583333333333</v>
      </c>
      <c r="M72" s="36">
        <f>6401/4/2</f>
        <v>800.125</v>
      </c>
      <c r="N72" s="5">
        <f>'[2]посл.стор.4'!$L$9</f>
        <v>333.18573140800004</v>
      </c>
      <c r="O72" s="5">
        <f>'[2]проїзд 4'!$H$15</f>
        <v>127.5</v>
      </c>
      <c r="P72" s="5">
        <f t="shared" si="18"/>
        <v>2578.7707803639923</v>
      </c>
      <c r="Q72" s="5">
        <f t="shared" si="19"/>
        <v>14.978152506043182</v>
      </c>
      <c r="R72" s="5">
        <f t="shared" si="20"/>
        <v>3735.0987766093954</v>
      </c>
      <c r="S72" s="5">
        <f t="shared" si="21"/>
        <v>280.21630233017845</v>
      </c>
      <c r="T72" s="5"/>
      <c r="U72" s="5">
        <f>R72+S72+T72</f>
        <v>4015.315078939574</v>
      </c>
      <c r="V72" s="5">
        <f>U72*3%</f>
        <v>120.45945236818721</v>
      </c>
      <c r="W72" s="5">
        <f>(U72+V72)</f>
        <v>4135.774531307761</v>
      </c>
      <c r="X72" s="5">
        <f>W72/G72/12</f>
        <v>5.841489450999663</v>
      </c>
      <c r="Y72" s="42">
        <f>X72*1.2</f>
        <v>7.009787341199595</v>
      </c>
    </row>
    <row r="73" spans="1:25" ht="15.75" hidden="1">
      <c r="A73" s="1">
        <v>61</v>
      </c>
      <c r="B73" s="13" t="s">
        <v>73</v>
      </c>
      <c r="C73" s="4">
        <v>18</v>
      </c>
      <c r="D73" s="4">
        <v>4</v>
      </c>
      <c r="E73" s="4">
        <v>0</v>
      </c>
      <c r="F73" s="32">
        <v>1</v>
      </c>
      <c r="G73" s="33">
        <f t="shared" si="0"/>
        <v>23</v>
      </c>
      <c r="H73" s="6" t="s">
        <v>271</v>
      </c>
      <c r="I73" s="5">
        <f>'[2]матер.'!$G$8</f>
        <v>5.887499999999999</v>
      </c>
      <c r="J73" s="5">
        <f>'[2]труд.затр.4'!$J$29</f>
        <v>1135.4623437393602</v>
      </c>
      <c r="K73" s="5">
        <f>J73*22%</f>
        <v>249.80171562265926</v>
      </c>
      <c r="L73" s="36">
        <f>1955.47/4</f>
        <v>488.8675</v>
      </c>
      <c r="M73" s="36">
        <f>3198.12/4</f>
        <v>799.53</v>
      </c>
      <c r="N73" s="5">
        <f>'[2]посл.стор.4'!$L$9</f>
        <v>333.18573140800004</v>
      </c>
      <c r="O73" s="5">
        <f>'[2]проїзд 4'!$H$15</f>
        <v>127.5</v>
      </c>
      <c r="P73" s="5">
        <f t="shared" si="18"/>
        <v>1998.8849470306593</v>
      </c>
      <c r="Q73" s="5">
        <f t="shared" si="19"/>
        <v>5.838940807440562</v>
      </c>
      <c r="R73" s="5">
        <f t="shared" si="20"/>
        <v>3146.07373157746</v>
      </c>
      <c r="S73" s="5">
        <f t="shared" si="21"/>
        <v>109.23686362023905</v>
      </c>
      <c r="T73" s="5"/>
      <c r="U73" s="5">
        <f>R73+S73+T73</f>
        <v>3255.310595197699</v>
      </c>
      <c r="V73" s="5">
        <f>U73*3%</f>
        <v>97.65931785593096</v>
      </c>
      <c r="W73" s="5">
        <f>(U73+V73)</f>
        <v>3352.96991305363</v>
      </c>
      <c r="X73" s="5">
        <f>W73/G73/12</f>
        <v>12.148441713962427</v>
      </c>
      <c r="Y73" s="42">
        <f>X73*1.2</f>
        <v>14.578130056754912</v>
      </c>
    </row>
    <row r="74" spans="1:25" ht="15.75" hidden="1">
      <c r="A74" s="1">
        <v>62</v>
      </c>
      <c r="B74" s="13" t="s">
        <v>74</v>
      </c>
      <c r="C74" s="4">
        <v>33</v>
      </c>
      <c r="D74" s="4">
        <v>5</v>
      </c>
      <c r="E74" s="4">
        <v>0</v>
      </c>
      <c r="F74" s="32">
        <v>2</v>
      </c>
      <c r="G74" s="33">
        <f t="shared" si="0"/>
        <v>40</v>
      </c>
      <c r="H74" s="6" t="s">
        <v>270</v>
      </c>
      <c r="I74" s="5">
        <f>'[2]матер.'!$G$8</f>
        <v>5.887499999999999</v>
      </c>
      <c r="J74" s="5">
        <f>'[2]труд.затр.4'!$J$29</f>
        <v>1135.4623437393602</v>
      </c>
      <c r="K74" s="5">
        <f>J74*22%</f>
        <v>249.80171562265926</v>
      </c>
      <c r="L74" s="36">
        <f>3070.23/4</f>
        <v>767.5575</v>
      </c>
      <c r="M74" s="36">
        <f>3198.12/4</f>
        <v>799.53</v>
      </c>
      <c r="N74" s="5">
        <f>'[2]посл.стор.4'!$L$9</f>
        <v>333.18573140800004</v>
      </c>
      <c r="O74" s="5">
        <f>'[2]проїзд 4'!$H$15</f>
        <v>127.5</v>
      </c>
      <c r="P74" s="5">
        <f t="shared" si="18"/>
        <v>2277.574947030659</v>
      </c>
      <c r="Q74" s="5">
        <f t="shared" si="19"/>
        <v>10.15467966511402</v>
      </c>
      <c r="R74" s="5">
        <f t="shared" si="20"/>
        <v>3429.0794704351333</v>
      </c>
      <c r="S74" s="5">
        <f t="shared" si="21"/>
        <v>189.97715412215487</v>
      </c>
      <c r="T74" s="5"/>
      <c r="U74" s="5">
        <f>R74+S74+T74</f>
        <v>3619.056624557288</v>
      </c>
      <c r="V74" s="5">
        <f>U74*3%</f>
        <v>108.57169873671864</v>
      </c>
      <c r="W74" s="5">
        <f>(U74+V74)</f>
        <v>3727.628323294007</v>
      </c>
      <c r="X74" s="5">
        <f>W74/G74/12</f>
        <v>7.7658923401958475</v>
      </c>
      <c r="Y74" s="42">
        <f>X74*1.2</f>
        <v>9.319070808235017</v>
      </c>
    </row>
    <row r="75" spans="1:25" ht="47.25" hidden="1">
      <c r="A75" s="23">
        <v>63</v>
      </c>
      <c r="B75" s="20" t="s">
        <v>75</v>
      </c>
      <c r="C75" s="11">
        <v>56</v>
      </c>
      <c r="D75" s="11">
        <v>12</v>
      </c>
      <c r="E75" s="11">
        <v>1</v>
      </c>
      <c r="F75" s="28">
        <v>1</v>
      </c>
      <c r="G75" s="29">
        <f t="shared" si="0"/>
        <v>70</v>
      </c>
      <c r="H75" s="72" t="s">
        <v>279</v>
      </c>
      <c r="I75" s="5">
        <f>'[2]матер.'!$G$8</f>
        <v>5.887499999999999</v>
      </c>
      <c r="J75" s="5">
        <f>'[2]труд.затр.4'!$J$29</f>
        <v>1135.4623437393602</v>
      </c>
      <c r="K75" s="5">
        <f>J75*22%</f>
        <v>249.80171562265926</v>
      </c>
      <c r="L75" s="36">
        <f>5127.16/1.2/4</f>
        <v>1068.1583333333333</v>
      </c>
      <c r="M75" s="36">
        <f>6401/4/2</f>
        <v>800.125</v>
      </c>
      <c r="N75" s="5">
        <f>'[2]посл.стор.4'!$L$9</f>
        <v>333.18573140800004</v>
      </c>
      <c r="O75" s="5">
        <f>'[2]проїзд 4'!$H$15</f>
        <v>127.5</v>
      </c>
      <c r="P75" s="5">
        <f t="shared" si="18"/>
        <v>2578.7707803639923</v>
      </c>
      <c r="Q75" s="5">
        <f t="shared" si="19"/>
        <v>17.770689413949537</v>
      </c>
      <c r="R75" s="5">
        <f t="shared" si="20"/>
        <v>3737.891313517302</v>
      </c>
      <c r="S75" s="5">
        <f t="shared" si="21"/>
        <v>332.46001971377103</v>
      </c>
      <c r="T75" s="5"/>
      <c r="U75" s="5">
        <f>R75+S75+T75</f>
        <v>4070.351333231073</v>
      </c>
      <c r="V75" s="5">
        <f>U75*3%</f>
        <v>122.11053999693219</v>
      </c>
      <c r="W75" s="5">
        <f>(U75+V75)</f>
        <v>4192.461873228005</v>
      </c>
      <c r="X75" s="5">
        <f>W75/G75/12</f>
        <v>4.991026039557149</v>
      </c>
      <c r="Y75" s="42">
        <f>X75*1.2</f>
        <v>5.989231247468579</v>
      </c>
    </row>
    <row r="76" spans="1:25" ht="15.75" hidden="1">
      <c r="A76" s="1">
        <v>64</v>
      </c>
      <c r="B76" s="13" t="s">
        <v>76</v>
      </c>
      <c r="C76" s="4">
        <v>5</v>
      </c>
      <c r="D76" s="4">
        <v>4</v>
      </c>
      <c r="E76" s="4">
        <v>0</v>
      </c>
      <c r="F76" s="32">
        <v>0</v>
      </c>
      <c r="G76" s="33">
        <f t="shared" si="0"/>
        <v>9</v>
      </c>
      <c r="H76" s="6"/>
      <c r="I76" s="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47"/>
    </row>
    <row r="77" spans="1:25" ht="47.25" hidden="1">
      <c r="A77" s="23">
        <v>65</v>
      </c>
      <c r="B77" s="20" t="s">
        <v>77</v>
      </c>
      <c r="C77" s="11">
        <v>52</v>
      </c>
      <c r="D77" s="11">
        <v>12</v>
      </c>
      <c r="E77" s="11">
        <v>0</v>
      </c>
      <c r="F77" s="28">
        <v>1</v>
      </c>
      <c r="G77" s="29">
        <f t="shared" si="0"/>
        <v>65</v>
      </c>
      <c r="H77" s="72" t="s">
        <v>279</v>
      </c>
      <c r="I77" s="5">
        <f>'[2]матер.'!$G$8</f>
        <v>5.887499999999999</v>
      </c>
      <c r="J77" s="5">
        <f>'[2]труд.затр.4'!$J$29</f>
        <v>1135.4623437393602</v>
      </c>
      <c r="K77" s="5">
        <f>J77*22%</f>
        <v>249.80171562265926</v>
      </c>
      <c r="L77" s="36">
        <f>5127.16/1.2/4</f>
        <v>1068.1583333333333</v>
      </c>
      <c r="M77" s="36">
        <f>6401/4/2</f>
        <v>800.125</v>
      </c>
      <c r="N77" s="5">
        <f>'[2]посл.стор.4'!$L$9</f>
        <v>333.18573140800004</v>
      </c>
      <c r="O77" s="5">
        <f>'[2]проїзд 4'!$H$15</f>
        <v>127.5</v>
      </c>
      <c r="P77" s="5">
        <f t="shared" si="18"/>
        <v>2578.7707803639923</v>
      </c>
      <c r="Q77" s="5">
        <f t="shared" si="19"/>
        <v>16.501354455810286</v>
      </c>
      <c r="R77" s="5">
        <f>I77+J77+P77+Q77</f>
        <v>3736.6219785591625</v>
      </c>
      <c r="S77" s="5">
        <f t="shared" si="21"/>
        <v>308.7128754485017</v>
      </c>
      <c r="T77" s="5"/>
      <c r="U77" s="5">
        <f>R77+S77+T77</f>
        <v>4045.334854007664</v>
      </c>
      <c r="V77" s="5">
        <f>U77*3%</f>
        <v>121.36004562022991</v>
      </c>
      <c r="W77" s="5">
        <f>(U77+V77)</f>
        <v>4166.694899627894</v>
      </c>
      <c r="X77" s="5">
        <f>W77/G77/12</f>
        <v>5.34191653798448</v>
      </c>
      <c r="Y77" s="42">
        <f>X77*1.2</f>
        <v>6.410299845581377</v>
      </c>
    </row>
    <row r="78" spans="1:25" ht="15.75" hidden="1">
      <c r="A78" s="1">
        <v>66</v>
      </c>
      <c r="B78" s="13" t="s">
        <v>78</v>
      </c>
      <c r="C78" s="4">
        <v>48</v>
      </c>
      <c r="D78" s="4">
        <v>8</v>
      </c>
      <c r="E78" s="4">
        <v>2</v>
      </c>
      <c r="F78" s="32">
        <v>0</v>
      </c>
      <c r="G78" s="33">
        <f aca="true" t="shared" si="22" ref="G78:G145">SUM(C78:F78)</f>
        <v>58</v>
      </c>
      <c r="H78" s="5" t="s">
        <v>269</v>
      </c>
      <c r="I78" s="5">
        <f>'[2]матер.'!$G$8</f>
        <v>5.887499999999999</v>
      </c>
      <c r="J78" s="5">
        <f>'[2]труд.затр.4'!$J$29</f>
        <v>1135.4623437393602</v>
      </c>
      <c r="K78" s="5">
        <f>J78*22%</f>
        <v>249.80171562265926</v>
      </c>
      <c r="L78" s="36">
        <f>4832.2/1.2/4</f>
        <v>1006.7083333333334</v>
      </c>
      <c r="M78" s="36">
        <f>6401/4/2</f>
        <v>800.125</v>
      </c>
      <c r="N78" s="5">
        <f>'[2]посл.стор.4'!$L$9</f>
        <v>333.18573140800004</v>
      </c>
      <c r="O78" s="5">
        <f>'[2]проїзд 4'!$H$15</f>
        <v>127.5</v>
      </c>
      <c r="P78" s="5">
        <f t="shared" si="18"/>
        <v>2517.3207803639925</v>
      </c>
      <c r="Q78" s="5">
        <f t="shared" si="19"/>
        <v>14.724285514415332</v>
      </c>
      <c r="R78" s="5">
        <f>I78+J78+P78+Q78</f>
        <v>3673.394909617768</v>
      </c>
      <c r="S78" s="5">
        <f t="shared" si="21"/>
        <v>275.4668734771246</v>
      </c>
      <c r="T78" s="5"/>
      <c r="U78" s="5">
        <f>R78+S78+T78</f>
        <v>3948.8617830948924</v>
      </c>
      <c r="V78" s="5">
        <f>U78*3%</f>
        <v>118.46585349284676</v>
      </c>
      <c r="W78" s="5">
        <f>(U78+V78)</f>
        <v>4067.327636587739</v>
      </c>
      <c r="X78" s="5">
        <f>W78/G78/12</f>
        <v>5.843861546821464</v>
      </c>
      <c r="Y78" s="42">
        <f>X78*1.2</f>
        <v>7.012633856185757</v>
      </c>
    </row>
    <row r="79" spans="1:25" ht="15.75" hidden="1">
      <c r="A79" s="1">
        <v>67</v>
      </c>
      <c r="B79" s="13" t="s">
        <v>79</v>
      </c>
      <c r="C79" s="4">
        <v>95</v>
      </c>
      <c r="D79" s="4">
        <v>30</v>
      </c>
      <c r="E79" s="4">
        <v>3</v>
      </c>
      <c r="F79" s="32">
        <v>2</v>
      </c>
      <c r="G79" s="33">
        <f t="shared" si="22"/>
        <v>130</v>
      </c>
      <c r="H79" s="6" t="s">
        <v>275</v>
      </c>
      <c r="I79" s="5">
        <f>'[2]матер.'!$G$8</f>
        <v>5.887499999999999</v>
      </c>
      <c r="J79" s="5">
        <f>'[2]труд.затр.4'!$J$29</f>
        <v>1135.4623437393602</v>
      </c>
      <c r="K79" s="5">
        <f>J79*22%</f>
        <v>249.80171562265926</v>
      </c>
      <c r="L79" s="36">
        <f>2363.79/4</f>
        <v>590.9475</v>
      </c>
      <c r="M79" s="36">
        <f>3198.12/4</f>
        <v>799.53</v>
      </c>
      <c r="N79" s="5">
        <f>'[2]посл.стор.4'!$L$9</f>
        <v>333.18573140800004</v>
      </c>
      <c r="O79" s="5">
        <f>'[2]проїзд 4'!$H$15</f>
        <v>127.5</v>
      </c>
      <c r="P79" s="5">
        <f t="shared" si="18"/>
        <v>2100.9649470306595</v>
      </c>
      <c r="Q79" s="5">
        <f t="shared" si="19"/>
        <v>33.00270891162057</v>
      </c>
      <c r="R79" s="5">
        <f>I79+J79+P79+Q79</f>
        <v>3275.31749968164</v>
      </c>
      <c r="S79" s="5">
        <f t="shared" si="21"/>
        <v>617.4257508970034</v>
      </c>
      <c r="T79" s="5"/>
      <c r="U79" s="5">
        <f>R79+S79+T79</f>
        <v>3892.7432505786437</v>
      </c>
      <c r="V79" s="5">
        <f>U79*3%</f>
        <v>116.78229751735931</v>
      </c>
      <c r="W79" s="5">
        <f>(U79+V79)</f>
        <v>4009.525548096003</v>
      </c>
      <c r="X79" s="5">
        <f>W79/G79/12</f>
        <v>2.570208684676925</v>
      </c>
      <c r="Y79" s="42">
        <f>X79*1.2</f>
        <v>3.08425042161231</v>
      </c>
    </row>
    <row r="80" spans="1:25" ht="15.75" hidden="1">
      <c r="A80" s="1">
        <v>68</v>
      </c>
      <c r="B80" s="13" t="s">
        <v>80</v>
      </c>
      <c r="C80" s="4">
        <v>17</v>
      </c>
      <c r="D80" s="4">
        <v>15</v>
      </c>
      <c r="E80" s="4">
        <v>2</v>
      </c>
      <c r="F80" s="32">
        <v>0</v>
      </c>
      <c r="G80" s="33">
        <f t="shared" si="22"/>
        <v>34</v>
      </c>
      <c r="H80" s="6" t="s">
        <v>270</v>
      </c>
      <c r="I80" s="5">
        <f>'[2]матер.'!$G$8</f>
        <v>5.887499999999999</v>
      </c>
      <c r="J80" s="5">
        <f>'[2]труд.затр.4'!$J$29</f>
        <v>1135.4623437393602</v>
      </c>
      <c r="K80" s="5">
        <f>J80*22%</f>
        <v>249.80171562265926</v>
      </c>
      <c r="L80" s="36">
        <f>1955.47/4</f>
        <v>488.8675</v>
      </c>
      <c r="M80" s="36">
        <f>3198.12/4</f>
        <v>799.53</v>
      </c>
      <c r="N80" s="5">
        <f>'[2]посл.стор.4'!$L$9</f>
        <v>333.18573140800004</v>
      </c>
      <c r="O80" s="5">
        <f>'[2]проїзд 4'!$H$15</f>
        <v>127.5</v>
      </c>
      <c r="P80" s="5">
        <f t="shared" si="18"/>
        <v>1998.8849470306593</v>
      </c>
      <c r="Q80" s="5">
        <f t="shared" si="19"/>
        <v>8.631477715346918</v>
      </c>
      <c r="R80" s="5">
        <f>I80+J80+P80+Q80</f>
        <v>3148.8662684853666</v>
      </c>
      <c r="S80" s="5">
        <f t="shared" si="21"/>
        <v>161.48058100383165</v>
      </c>
      <c r="T80" s="5"/>
      <c r="U80" s="5">
        <f>R80+S80+T80</f>
        <v>3310.346849489198</v>
      </c>
      <c r="V80" s="5">
        <f>U80*3%</f>
        <v>99.31040548467594</v>
      </c>
      <c r="W80" s="5">
        <f>(U80+V80)</f>
        <v>3409.657254973874</v>
      </c>
      <c r="X80" s="5">
        <f>W80/G80/12</f>
        <v>8.357003075916358</v>
      </c>
      <c r="Y80" s="42">
        <f>X80*1.2</f>
        <v>10.02840369109963</v>
      </c>
    </row>
    <row r="81" spans="1:25" ht="15.75" hidden="1">
      <c r="A81" s="1">
        <v>69</v>
      </c>
      <c r="B81" s="13" t="s">
        <v>81</v>
      </c>
      <c r="C81" s="4">
        <v>31</v>
      </c>
      <c r="D81" s="4">
        <v>27</v>
      </c>
      <c r="E81" s="4">
        <v>2</v>
      </c>
      <c r="F81" s="32">
        <v>8</v>
      </c>
      <c r="G81" s="33">
        <f t="shared" si="22"/>
        <v>68</v>
      </c>
      <c r="H81" s="6"/>
      <c r="I81" s="6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47"/>
    </row>
    <row r="82" spans="1:25" ht="47.25" hidden="1">
      <c r="A82" s="1">
        <v>70</v>
      </c>
      <c r="B82" s="13" t="s">
        <v>82</v>
      </c>
      <c r="C82" s="4">
        <v>21</v>
      </c>
      <c r="D82" s="4">
        <v>8</v>
      </c>
      <c r="E82" s="4">
        <v>1</v>
      </c>
      <c r="F82" s="32">
        <v>2</v>
      </c>
      <c r="G82" s="33">
        <f t="shared" si="22"/>
        <v>32</v>
      </c>
      <c r="H82" s="72" t="s">
        <v>280</v>
      </c>
      <c r="I82" s="5">
        <f>'[2]матер.'!$G$8</f>
        <v>5.887499999999999</v>
      </c>
      <c r="J82" s="5">
        <f>'[2]труд.затр.4'!$J$29</f>
        <v>1135.4623437393602</v>
      </c>
      <c r="K82" s="5">
        <f>J82*22%</f>
        <v>249.80171562265926</v>
      </c>
      <c r="L82" s="36">
        <f>5127.16/1.2/4</f>
        <v>1068.1583333333333</v>
      </c>
      <c r="M82" s="36">
        <f>6401/4/2</f>
        <v>800.125</v>
      </c>
      <c r="N82" s="5">
        <f>'[2]посл.стор.4'!$L$9</f>
        <v>333.18573140800004</v>
      </c>
      <c r="O82" s="5">
        <f>'[2]проїзд 4'!$H$15</f>
        <v>127.5</v>
      </c>
      <c r="P82" s="5">
        <f t="shared" si="18"/>
        <v>2578.7707803639923</v>
      </c>
      <c r="Q82" s="5">
        <f t="shared" si="19"/>
        <v>8.123743732091217</v>
      </c>
      <c r="R82" s="5">
        <f>I82+J82+P82+Q82</f>
        <v>3728.2443678354434</v>
      </c>
      <c r="S82" s="5">
        <f t="shared" si="21"/>
        <v>151.9817232977239</v>
      </c>
      <c r="T82" s="5"/>
      <c r="U82" s="5">
        <f>R82+S82+T82</f>
        <v>3880.2260911331673</v>
      </c>
      <c r="V82" s="5">
        <f>U82*3%</f>
        <v>116.40678273399502</v>
      </c>
      <c r="W82" s="5">
        <f>(U82+V82)</f>
        <v>3996.6328738671623</v>
      </c>
      <c r="X82" s="5">
        <f>W82/G82/12</f>
        <v>10.407898109029068</v>
      </c>
      <c r="Y82" s="42">
        <f>X82*1.2</f>
        <v>12.489477730834881</v>
      </c>
    </row>
    <row r="83" spans="1:25" ht="15.75" hidden="1">
      <c r="A83" s="1">
        <v>71</v>
      </c>
      <c r="B83" s="19" t="s">
        <v>83</v>
      </c>
      <c r="C83" s="4">
        <v>47</v>
      </c>
      <c r="D83" s="4">
        <v>9</v>
      </c>
      <c r="E83" s="4">
        <v>0</v>
      </c>
      <c r="F83" s="32">
        <v>2</v>
      </c>
      <c r="G83" s="33">
        <f t="shared" si="22"/>
        <v>58</v>
      </c>
      <c r="H83" s="6"/>
      <c r="I83" s="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47"/>
    </row>
    <row r="84" spans="1:25" ht="48" hidden="1">
      <c r="A84" s="83">
        <v>1</v>
      </c>
      <c r="B84" s="84" t="s">
        <v>84</v>
      </c>
      <c r="C84" s="12">
        <v>52</v>
      </c>
      <c r="D84" s="12">
        <v>38</v>
      </c>
      <c r="E84" s="12">
        <v>0</v>
      </c>
      <c r="F84" s="92">
        <v>0</v>
      </c>
      <c r="G84" s="96">
        <f t="shared" si="22"/>
        <v>90</v>
      </c>
      <c r="H84" s="77" t="s">
        <v>307</v>
      </c>
      <c r="I84" s="78">
        <f>'[2]матер.'!$G$8</f>
        <v>5.887499999999999</v>
      </c>
      <c r="J84" s="78">
        <f>'[2]труд.затр.4 БАМ'!$J$29</f>
        <v>1349.3783063376</v>
      </c>
      <c r="K84" s="78">
        <f>J84*22%</f>
        <v>296.863227394272</v>
      </c>
      <c r="L84" s="79" t="e">
        <f>#REF!</f>
        <v>#REF!</v>
      </c>
      <c r="M84" s="79" t="e">
        <f>#REF!</f>
        <v>#REF!</v>
      </c>
      <c r="N84" s="79">
        <f>'[2]посл.стор.БАМ'!$L$9</f>
        <v>349.765368592</v>
      </c>
      <c r="O84" s="93">
        <f>'[2]проїзд 4'!$H$15</f>
        <v>127.5</v>
      </c>
      <c r="P84" s="22" t="e">
        <f>K84+L84+M84+N84+O84</f>
        <v>#REF!</v>
      </c>
      <c r="Q84" s="22">
        <f>G84*$Q$277</f>
        <v>22.84802924650655</v>
      </c>
      <c r="R84" s="22" t="e">
        <f>I84+J84+P84+Q84</f>
        <v>#REF!</v>
      </c>
      <c r="S84" s="22">
        <f>G84*$S$277</f>
        <v>427.44859677484845</v>
      </c>
      <c r="T84" s="22">
        <v>0</v>
      </c>
      <c r="U84" s="22" t="e">
        <f>R84+S84+T84</f>
        <v>#REF!</v>
      </c>
      <c r="V84" s="22" t="e">
        <f>U84*3%</f>
        <v>#REF!</v>
      </c>
      <c r="W84" s="22" t="e">
        <f>(U84+V84)</f>
        <v>#REF!</v>
      </c>
      <c r="X84" s="22" t="e">
        <f>W84/G84/12</f>
        <v>#REF!</v>
      </c>
      <c r="Y84" s="94" t="e">
        <f>ROUND(X84*1.2,2)</f>
        <v>#REF!</v>
      </c>
    </row>
    <row r="85" spans="1:25" ht="24">
      <c r="A85" s="83">
        <v>1</v>
      </c>
      <c r="B85" s="84" t="s">
        <v>84</v>
      </c>
      <c r="C85" s="12"/>
      <c r="D85" s="12"/>
      <c r="E85" s="12"/>
      <c r="F85" s="92"/>
      <c r="G85" s="96">
        <v>90</v>
      </c>
      <c r="H85" s="77" t="s">
        <v>311</v>
      </c>
      <c r="I85" s="78">
        <v>0.005451388888888888</v>
      </c>
      <c r="J85" s="78">
        <v>1.24942435772</v>
      </c>
      <c r="K85" s="78">
        <v>0.27487335869839996</v>
      </c>
      <c r="L85" s="78">
        <v>0.8680555555555555</v>
      </c>
      <c r="M85" s="78">
        <v>0.5748449074074075</v>
      </c>
      <c r="N85" s="78">
        <v>0.32385682277037037</v>
      </c>
      <c r="O85" s="78">
        <v>0.11805555555555557</v>
      </c>
      <c r="P85" s="78">
        <v>2.159686199987289</v>
      </c>
      <c r="Q85" s="78">
        <v>0.021155582635654212</v>
      </c>
      <c r="R85" s="78">
        <v>3.435717529231832</v>
      </c>
      <c r="S85" s="78">
        <v>0.39578573775448933</v>
      </c>
      <c r="T85" s="78">
        <v>0</v>
      </c>
      <c r="U85" s="78">
        <v>3.831503266986322</v>
      </c>
      <c r="V85" s="78">
        <v>0.11494509800958964</v>
      </c>
      <c r="W85" s="78">
        <v>3.946448364995911</v>
      </c>
      <c r="X85" s="22">
        <v>0.7892896729991823</v>
      </c>
      <c r="Y85" s="94">
        <v>4.735738037995093</v>
      </c>
    </row>
    <row r="86" spans="1:25" ht="48" hidden="1">
      <c r="A86" s="83">
        <v>2</v>
      </c>
      <c r="B86" s="84" t="s">
        <v>85</v>
      </c>
      <c r="C86" s="12">
        <v>56</v>
      </c>
      <c r="D86" s="12">
        <v>34</v>
      </c>
      <c r="E86" s="12">
        <v>2</v>
      </c>
      <c r="F86" s="92">
        <v>1</v>
      </c>
      <c r="G86" s="96">
        <f t="shared" si="22"/>
        <v>93</v>
      </c>
      <c r="H86" s="77" t="s">
        <v>307</v>
      </c>
      <c r="I86" s="78">
        <v>5.887499999999999</v>
      </c>
      <c r="J86" s="78">
        <v>1349.3783063376</v>
      </c>
      <c r="K86" s="78">
        <v>296.863227394272</v>
      </c>
      <c r="L86" s="79">
        <v>937.5</v>
      </c>
      <c r="M86" s="79">
        <v>620.8325</v>
      </c>
      <c r="N86" s="79">
        <v>349.765368592</v>
      </c>
      <c r="O86" s="93">
        <v>127.5</v>
      </c>
      <c r="P86" s="22">
        <v>2332.461095986272</v>
      </c>
      <c r="Q86" s="22">
        <v>23.6096302213901</v>
      </c>
      <c r="R86" s="22">
        <v>3711.3365325452623</v>
      </c>
      <c r="S86" s="22">
        <v>441.69688333401007</v>
      </c>
      <c r="T86" s="22">
        <v>0</v>
      </c>
      <c r="U86" s="22">
        <v>4153.033415879272</v>
      </c>
      <c r="V86" s="22">
        <v>124.59100247637815</v>
      </c>
      <c r="W86" s="22">
        <v>4277.62441835565</v>
      </c>
      <c r="X86" s="22">
        <v>3.8329967906412636</v>
      </c>
      <c r="Y86" s="94">
        <v>4.6</v>
      </c>
    </row>
    <row r="87" spans="1:25" ht="24" hidden="1">
      <c r="A87" s="83">
        <v>74</v>
      </c>
      <c r="B87" s="84" t="s">
        <v>86</v>
      </c>
      <c r="C87" s="46">
        <v>97</v>
      </c>
      <c r="D87" s="46">
        <v>54</v>
      </c>
      <c r="E87" s="46">
        <v>1</v>
      </c>
      <c r="F87" s="85">
        <v>0</v>
      </c>
      <c r="G87" s="97">
        <f t="shared" si="22"/>
        <v>152</v>
      </c>
      <c r="H87" s="77" t="s">
        <v>281</v>
      </c>
      <c r="I87" s="78">
        <v>5.887499999999999</v>
      </c>
      <c r="J87" s="78">
        <v>1135.4623437393602</v>
      </c>
      <c r="K87" s="78">
        <v>249.80171562265926</v>
      </c>
      <c r="L87" s="80">
        <v>1068.1583333333333</v>
      </c>
      <c r="M87" s="36">
        <v>800.125</v>
      </c>
      <c r="N87" s="78">
        <v>333.18573140800004</v>
      </c>
      <c r="O87" s="22">
        <v>127.5</v>
      </c>
      <c r="P87" s="5">
        <v>2578.7707803639923</v>
      </c>
      <c r="Q87" s="22">
        <v>38.58778272743328</v>
      </c>
      <c r="R87" s="22">
        <v>3758.708406830786</v>
      </c>
      <c r="S87" s="22">
        <v>721.9131856641885</v>
      </c>
      <c r="T87" s="22"/>
      <c r="U87" s="22">
        <v>4480.621592494975</v>
      </c>
      <c r="V87" s="5">
        <v>134.41864777484923</v>
      </c>
      <c r="W87" s="5">
        <v>4615.040240269824</v>
      </c>
      <c r="X87" s="5">
        <v>2.5301755703233684</v>
      </c>
      <c r="Y87" s="42">
        <v>3.036210684388042</v>
      </c>
    </row>
    <row r="88" spans="1:25" ht="24" hidden="1">
      <c r="A88" s="83">
        <v>75</v>
      </c>
      <c r="B88" s="84" t="s">
        <v>87</v>
      </c>
      <c r="C88" s="46">
        <v>71</v>
      </c>
      <c r="D88" s="46">
        <v>27</v>
      </c>
      <c r="E88" s="46">
        <v>0</v>
      </c>
      <c r="F88" s="85">
        <v>1</v>
      </c>
      <c r="G88" s="97">
        <f t="shared" si="22"/>
        <v>99</v>
      </c>
      <c r="H88" s="77" t="s">
        <v>279</v>
      </c>
      <c r="I88" s="78">
        <v>5.887499999999999</v>
      </c>
      <c r="J88" s="78">
        <v>1135.4623437393602</v>
      </c>
      <c r="K88" s="78">
        <v>249.80171562265926</v>
      </c>
      <c r="L88" s="80">
        <v>1068.1583333333333</v>
      </c>
      <c r="M88" s="36">
        <v>800.125</v>
      </c>
      <c r="N88" s="78">
        <v>333.18573140800004</v>
      </c>
      <c r="O88" s="22">
        <v>127.5</v>
      </c>
      <c r="P88" s="5">
        <v>2578.7707803639923</v>
      </c>
      <c r="Q88" s="22">
        <v>25.132832171157204</v>
      </c>
      <c r="R88" s="22">
        <v>3745.2534562745095</v>
      </c>
      <c r="S88" s="22">
        <v>470.19345645233335</v>
      </c>
      <c r="T88" s="22"/>
      <c r="U88" s="22">
        <v>4215.446912726843</v>
      </c>
      <c r="V88" s="5">
        <v>126.46340738180528</v>
      </c>
      <c r="W88" s="5">
        <v>4341.910320108648</v>
      </c>
      <c r="X88" s="5">
        <v>3.6548066667581214</v>
      </c>
      <c r="Y88" s="42">
        <v>4.385768000109746</v>
      </c>
    </row>
    <row r="89" spans="1:25" ht="24" hidden="1">
      <c r="A89" s="83">
        <v>76</v>
      </c>
      <c r="B89" s="84" t="s">
        <v>88</v>
      </c>
      <c r="C89" s="46">
        <v>48</v>
      </c>
      <c r="D89" s="46">
        <v>20</v>
      </c>
      <c r="E89" s="46">
        <v>1</v>
      </c>
      <c r="F89" s="85">
        <v>0</v>
      </c>
      <c r="G89" s="97">
        <f t="shared" si="22"/>
        <v>69</v>
      </c>
      <c r="H89" s="77" t="s">
        <v>279</v>
      </c>
      <c r="I89" s="78">
        <v>5.887499999999999</v>
      </c>
      <c r="J89" s="78">
        <v>1135.4623437393602</v>
      </c>
      <c r="K89" s="78">
        <v>249.80171562265926</v>
      </c>
      <c r="L89" s="80">
        <v>1068.1583333333333</v>
      </c>
      <c r="M89" s="36">
        <v>800.125</v>
      </c>
      <c r="N89" s="78">
        <v>333.18573140800004</v>
      </c>
      <c r="O89" s="22">
        <v>127.5</v>
      </c>
      <c r="P89" s="5">
        <v>2578.7707803639923</v>
      </c>
      <c r="Q89" s="22">
        <v>17.516822422321688</v>
      </c>
      <c r="R89" s="22">
        <v>3737.637446525674</v>
      </c>
      <c r="S89" s="22">
        <v>327.71059086071716</v>
      </c>
      <c r="T89" s="22"/>
      <c r="U89" s="22">
        <v>4065.3480373863913</v>
      </c>
      <c r="V89" s="5">
        <v>121.96044112159173</v>
      </c>
      <c r="W89" s="5">
        <v>4187.308478507983</v>
      </c>
      <c r="X89" s="5">
        <v>5.057135843608675</v>
      </c>
      <c r="Y89" s="42">
        <v>6.06856301233041</v>
      </c>
    </row>
    <row r="90" spans="1:25" ht="24" hidden="1">
      <c r="A90" s="83">
        <v>77</v>
      </c>
      <c r="B90" s="84" t="s">
        <v>89</v>
      </c>
      <c r="C90" s="46">
        <v>41</v>
      </c>
      <c r="D90" s="46">
        <v>29</v>
      </c>
      <c r="E90" s="46">
        <v>0</v>
      </c>
      <c r="F90" s="85">
        <v>0</v>
      </c>
      <c r="G90" s="97">
        <f t="shared" si="22"/>
        <v>70</v>
      </c>
      <c r="H90" s="77" t="s">
        <v>279</v>
      </c>
      <c r="I90" s="78">
        <v>5.887499999999999</v>
      </c>
      <c r="J90" s="78">
        <v>1135.4623437393602</v>
      </c>
      <c r="K90" s="78">
        <v>249.80171562265926</v>
      </c>
      <c r="L90" s="80">
        <v>1068.1583333333333</v>
      </c>
      <c r="M90" s="36">
        <v>800.125</v>
      </c>
      <c r="N90" s="78">
        <v>333.18573140800004</v>
      </c>
      <c r="O90" s="22">
        <v>127.5</v>
      </c>
      <c r="P90" s="5">
        <v>2578.7707803639923</v>
      </c>
      <c r="Q90" s="22">
        <v>17.770689413949537</v>
      </c>
      <c r="R90" s="22">
        <v>3737.891313517302</v>
      </c>
      <c r="S90" s="22">
        <v>332.46001971377103</v>
      </c>
      <c r="T90" s="22"/>
      <c r="U90" s="22">
        <v>4070.351333231073</v>
      </c>
      <c r="V90" s="5">
        <v>122.11053999693219</v>
      </c>
      <c r="W90" s="5">
        <v>4192.461873228005</v>
      </c>
      <c r="X90" s="5">
        <v>4.991026039557149</v>
      </c>
      <c r="Y90" s="42">
        <v>5.989231247468579</v>
      </c>
    </row>
    <row r="91" spans="1:25" ht="24" hidden="1">
      <c r="A91" s="83">
        <v>78</v>
      </c>
      <c r="B91" s="86" t="s">
        <v>90</v>
      </c>
      <c r="C91" s="46">
        <v>77</v>
      </c>
      <c r="D91" s="46">
        <v>42</v>
      </c>
      <c r="E91" s="46">
        <v>0</v>
      </c>
      <c r="F91" s="85">
        <v>0</v>
      </c>
      <c r="G91" s="97">
        <f t="shared" si="22"/>
        <v>119</v>
      </c>
      <c r="H91" s="77" t="s">
        <v>282</v>
      </c>
      <c r="I91" s="78">
        <v>5.887499999999999</v>
      </c>
      <c r="J91" s="78">
        <v>1135.4623437393602</v>
      </c>
      <c r="K91" s="78">
        <v>249.80171562265926</v>
      </c>
      <c r="L91" s="80">
        <v>1068.1583333333333</v>
      </c>
      <c r="M91" s="36">
        <v>800.125</v>
      </c>
      <c r="N91" s="78">
        <v>333.18573140800004</v>
      </c>
      <c r="O91" s="22">
        <v>127.5</v>
      </c>
      <c r="P91" s="5">
        <v>2578.7707803639923</v>
      </c>
      <c r="Q91" s="22">
        <v>30.210172003714213</v>
      </c>
      <c r="R91" s="22">
        <v>3750.330796107067</v>
      </c>
      <c r="S91" s="22">
        <v>565.1820335134107</v>
      </c>
      <c r="T91" s="22"/>
      <c r="U91" s="22">
        <v>4315.5128296204775</v>
      </c>
      <c r="V91" s="5">
        <v>129.46538488861432</v>
      </c>
      <c r="W91" s="5">
        <v>4444.978214509092</v>
      </c>
      <c r="X91" s="5">
        <v>3.1127298420932017</v>
      </c>
      <c r="Y91" s="42">
        <v>3.7352758105118418</v>
      </c>
    </row>
    <row r="92" spans="1:25" ht="24" hidden="1">
      <c r="A92" s="83">
        <v>79</v>
      </c>
      <c r="B92" s="86" t="s">
        <v>91</v>
      </c>
      <c r="C92" s="46">
        <v>48</v>
      </c>
      <c r="D92" s="46">
        <v>60</v>
      </c>
      <c r="E92" s="46">
        <v>0</v>
      </c>
      <c r="F92" s="85">
        <v>0</v>
      </c>
      <c r="G92" s="97">
        <f t="shared" si="22"/>
        <v>108</v>
      </c>
      <c r="H92" s="81" t="s">
        <v>267</v>
      </c>
      <c r="I92" s="78">
        <v>5.887499999999999</v>
      </c>
      <c r="J92" s="78">
        <v>1135.4623437393602</v>
      </c>
      <c r="K92" s="78">
        <v>249.80171562265926</v>
      </c>
      <c r="L92" s="80">
        <v>541.875</v>
      </c>
      <c r="M92" s="79">
        <v>819.1675</v>
      </c>
      <c r="N92" s="78">
        <v>333.18573140800004</v>
      </c>
      <c r="O92" s="22">
        <v>127.5</v>
      </c>
      <c r="P92" s="5">
        <v>2071.529947030659</v>
      </c>
      <c r="Q92" s="22">
        <v>27.417635095807857</v>
      </c>
      <c r="R92" s="22">
        <v>3240.297425865827</v>
      </c>
      <c r="S92" s="22">
        <v>512.9383161298182</v>
      </c>
      <c r="T92" s="22"/>
      <c r="U92" s="22">
        <v>3753.235741995645</v>
      </c>
      <c r="V92" s="5">
        <v>112.59707225986935</v>
      </c>
      <c r="W92" s="5">
        <v>3865.8328142555147</v>
      </c>
      <c r="X92" s="5">
        <v>2.9828956900119716</v>
      </c>
      <c r="Y92" s="42">
        <v>3.579474828014366</v>
      </c>
    </row>
    <row r="93" spans="1:25" ht="15.75" hidden="1">
      <c r="A93" s="83">
        <v>80</v>
      </c>
      <c r="B93" s="87" t="s">
        <v>92</v>
      </c>
      <c r="C93" s="46">
        <v>6</v>
      </c>
      <c r="D93" s="46">
        <v>4</v>
      </c>
      <c r="E93" s="46">
        <v>0</v>
      </c>
      <c r="F93" s="85">
        <v>0</v>
      </c>
      <c r="G93" s="97">
        <f t="shared" si="22"/>
        <v>10</v>
      </c>
      <c r="H93" s="82"/>
      <c r="I93" s="82"/>
      <c r="J93" s="79"/>
      <c r="K93" s="79"/>
      <c r="L93" s="79"/>
      <c r="M93" s="79">
        <v>0</v>
      </c>
      <c r="N93" s="79"/>
      <c r="O93" s="93"/>
      <c r="P93" s="8"/>
      <c r="Q93" s="93"/>
      <c r="R93" s="93"/>
      <c r="S93" s="93"/>
      <c r="T93" s="22"/>
      <c r="U93" s="22"/>
      <c r="V93" s="8"/>
      <c r="W93" s="8"/>
      <c r="X93" s="8"/>
      <c r="Y93" s="47"/>
    </row>
    <row r="94" spans="1:25" ht="15.75" hidden="1">
      <c r="A94" s="83">
        <v>81</v>
      </c>
      <c r="B94" s="87" t="s">
        <v>93</v>
      </c>
      <c r="C94" s="46">
        <v>5</v>
      </c>
      <c r="D94" s="46">
        <v>4</v>
      </c>
      <c r="E94" s="46">
        <v>0</v>
      </c>
      <c r="F94" s="85">
        <v>0</v>
      </c>
      <c r="G94" s="97">
        <f t="shared" si="22"/>
        <v>9</v>
      </c>
      <c r="H94" s="82"/>
      <c r="I94" s="82"/>
      <c r="J94" s="79"/>
      <c r="K94" s="79"/>
      <c r="L94" s="79"/>
      <c r="M94" s="79">
        <v>0</v>
      </c>
      <c r="N94" s="79"/>
      <c r="O94" s="93"/>
      <c r="P94" s="8"/>
      <c r="Q94" s="93"/>
      <c r="R94" s="93"/>
      <c r="S94" s="93"/>
      <c r="T94" s="22"/>
      <c r="U94" s="22"/>
      <c r="V94" s="8"/>
      <c r="W94" s="8"/>
      <c r="X94" s="8"/>
      <c r="Y94" s="47"/>
    </row>
    <row r="95" spans="1:25" ht="15.75" hidden="1">
      <c r="A95" s="83">
        <v>82</v>
      </c>
      <c r="B95" s="87" t="s">
        <v>94</v>
      </c>
      <c r="C95" s="46">
        <v>3</v>
      </c>
      <c r="D95" s="46">
        <v>3</v>
      </c>
      <c r="E95" s="46">
        <v>0</v>
      </c>
      <c r="F95" s="85">
        <v>0</v>
      </c>
      <c r="G95" s="97">
        <f t="shared" si="22"/>
        <v>6</v>
      </c>
      <c r="H95" s="82"/>
      <c r="I95" s="82"/>
      <c r="J95" s="79"/>
      <c r="K95" s="79"/>
      <c r="L95" s="79"/>
      <c r="M95" s="79">
        <v>0</v>
      </c>
      <c r="N95" s="79"/>
      <c r="O95" s="93"/>
      <c r="P95" s="8"/>
      <c r="Q95" s="93"/>
      <c r="R95" s="93"/>
      <c r="S95" s="93"/>
      <c r="T95" s="22"/>
      <c r="U95" s="22"/>
      <c r="V95" s="8"/>
      <c r="W95" s="8"/>
      <c r="X95" s="8"/>
      <c r="Y95" s="47"/>
    </row>
    <row r="96" spans="1:25" ht="15.75" hidden="1">
      <c r="A96" s="83">
        <v>83</v>
      </c>
      <c r="B96" s="87" t="s">
        <v>95</v>
      </c>
      <c r="C96" s="46">
        <v>11</v>
      </c>
      <c r="D96" s="46">
        <v>0</v>
      </c>
      <c r="E96" s="46">
        <v>0</v>
      </c>
      <c r="F96" s="85">
        <v>0</v>
      </c>
      <c r="G96" s="97">
        <f t="shared" si="22"/>
        <v>11</v>
      </c>
      <c r="H96" s="82"/>
      <c r="I96" s="82"/>
      <c r="J96" s="79"/>
      <c r="K96" s="79"/>
      <c r="L96" s="79"/>
      <c r="M96" s="79">
        <v>0</v>
      </c>
      <c r="N96" s="79"/>
      <c r="O96" s="93"/>
      <c r="P96" s="8"/>
      <c r="Q96" s="93"/>
      <c r="R96" s="93"/>
      <c r="S96" s="93"/>
      <c r="T96" s="22"/>
      <c r="U96" s="22"/>
      <c r="V96" s="8"/>
      <c r="W96" s="8"/>
      <c r="X96" s="8"/>
      <c r="Y96" s="47"/>
    </row>
    <row r="97" spans="1:25" ht="15.75" hidden="1">
      <c r="A97" s="83">
        <v>84</v>
      </c>
      <c r="B97" s="87" t="s">
        <v>96</v>
      </c>
      <c r="C97" s="46">
        <v>6</v>
      </c>
      <c r="D97" s="46">
        <v>2</v>
      </c>
      <c r="E97" s="46">
        <v>0</v>
      </c>
      <c r="F97" s="85">
        <v>0</v>
      </c>
      <c r="G97" s="97">
        <f t="shared" si="22"/>
        <v>8</v>
      </c>
      <c r="H97" s="82"/>
      <c r="I97" s="82"/>
      <c r="J97" s="79"/>
      <c r="K97" s="79"/>
      <c r="L97" s="79"/>
      <c r="M97" s="79">
        <v>0</v>
      </c>
      <c r="N97" s="79"/>
      <c r="O97" s="93"/>
      <c r="P97" s="8"/>
      <c r="Q97" s="93"/>
      <c r="R97" s="93"/>
      <c r="S97" s="93"/>
      <c r="T97" s="22"/>
      <c r="U97" s="22"/>
      <c r="V97" s="8"/>
      <c r="W97" s="8"/>
      <c r="X97" s="8"/>
      <c r="Y97" s="47"/>
    </row>
    <row r="98" spans="1:25" ht="15.75" hidden="1">
      <c r="A98" s="83">
        <v>85</v>
      </c>
      <c r="B98" s="87" t="s">
        <v>97</v>
      </c>
      <c r="C98" s="46">
        <v>6</v>
      </c>
      <c r="D98" s="46">
        <v>3</v>
      </c>
      <c r="E98" s="46">
        <v>0</v>
      </c>
      <c r="F98" s="85">
        <v>0</v>
      </c>
      <c r="G98" s="97">
        <f t="shared" si="22"/>
        <v>9</v>
      </c>
      <c r="H98" s="82"/>
      <c r="I98" s="82"/>
      <c r="J98" s="79"/>
      <c r="K98" s="79"/>
      <c r="L98" s="79"/>
      <c r="M98" s="79">
        <v>0</v>
      </c>
      <c r="N98" s="79"/>
      <c r="O98" s="93"/>
      <c r="P98" s="8"/>
      <c r="Q98" s="93"/>
      <c r="R98" s="93"/>
      <c r="S98" s="93"/>
      <c r="T98" s="22"/>
      <c r="U98" s="22"/>
      <c r="V98" s="8"/>
      <c r="W98" s="8"/>
      <c r="X98" s="8"/>
      <c r="Y98" s="47"/>
    </row>
    <row r="99" spans="1:25" ht="15.75" hidden="1">
      <c r="A99" s="83">
        <v>86</v>
      </c>
      <c r="B99" s="87" t="s">
        <v>98</v>
      </c>
      <c r="C99" s="46">
        <v>11</v>
      </c>
      <c r="D99" s="46">
        <v>0</v>
      </c>
      <c r="E99" s="46">
        <v>0</v>
      </c>
      <c r="F99" s="85">
        <v>0</v>
      </c>
      <c r="G99" s="97">
        <f t="shared" si="22"/>
        <v>11</v>
      </c>
      <c r="H99" s="82"/>
      <c r="I99" s="82"/>
      <c r="J99" s="79"/>
      <c r="K99" s="79"/>
      <c r="L99" s="79"/>
      <c r="M99" s="79">
        <v>0</v>
      </c>
      <c r="N99" s="79"/>
      <c r="O99" s="93"/>
      <c r="P99" s="8"/>
      <c r="Q99" s="93"/>
      <c r="R99" s="93"/>
      <c r="S99" s="93"/>
      <c r="T99" s="22"/>
      <c r="U99" s="22"/>
      <c r="V99" s="8"/>
      <c r="W99" s="8"/>
      <c r="X99" s="8"/>
      <c r="Y99" s="47"/>
    </row>
    <row r="100" spans="1:25" ht="15.75" hidden="1">
      <c r="A100" s="83">
        <v>87</v>
      </c>
      <c r="B100" s="87" t="s">
        <v>99</v>
      </c>
      <c r="C100" s="46">
        <v>4</v>
      </c>
      <c r="D100" s="46">
        <v>5</v>
      </c>
      <c r="E100" s="46">
        <v>0</v>
      </c>
      <c r="F100" s="85">
        <v>0</v>
      </c>
      <c r="G100" s="97">
        <f t="shared" si="22"/>
        <v>9</v>
      </c>
      <c r="H100" s="82"/>
      <c r="I100" s="82"/>
      <c r="J100" s="79"/>
      <c r="K100" s="79"/>
      <c r="L100" s="79"/>
      <c r="M100" s="79">
        <v>0</v>
      </c>
      <c r="N100" s="79"/>
      <c r="O100" s="93"/>
      <c r="P100" s="8"/>
      <c r="Q100" s="93"/>
      <c r="R100" s="93"/>
      <c r="S100" s="93"/>
      <c r="T100" s="22"/>
      <c r="U100" s="22"/>
      <c r="V100" s="8"/>
      <c r="W100" s="8"/>
      <c r="X100" s="8"/>
      <c r="Y100" s="47"/>
    </row>
    <row r="101" spans="1:25" ht="15.75" hidden="1">
      <c r="A101" s="83">
        <v>88</v>
      </c>
      <c r="B101" s="87" t="s">
        <v>100</v>
      </c>
      <c r="C101" s="46">
        <v>4</v>
      </c>
      <c r="D101" s="46">
        <v>4</v>
      </c>
      <c r="E101" s="46">
        <v>0</v>
      </c>
      <c r="F101" s="85">
        <v>0</v>
      </c>
      <c r="G101" s="97">
        <f t="shared" si="22"/>
        <v>8</v>
      </c>
      <c r="H101" s="82"/>
      <c r="I101" s="82"/>
      <c r="J101" s="79"/>
      <c r="K101" s="79"/>
      <c r="L101" s="79"/>
      <c r="M101" s="79">
        <v>0</v>
      </c>
      <c r="N101" s="79"/>
      <c r="O101" s="93"/>
      <c r="P101" s="8"/>
      <c r="Q101" s="93"/>
      <c r="R101" s="93"/>
      <c r="S101" s="93"/>
      <c r="T101" s="22"/>
      <c r="U101" s="22"/>
      <c r="V101" s="8"/>
      <c r="W101" s="8"/>
      <c r="X101" s="8"/>
      <c r="Y101" s="47"/>
    </row>
    <row r="102" spans="1:25" ht="15.75" hidden="1">
      <c r="A102" s="83">
        <v>89</v>
      </c>
      <c r="B102" s="86" t="s">
        <v>101</v>
      </c>
      <c r="C102" s="46">
        <v>16</v>
      </c>
      <c r="D102" s="46">
        <v>11</v>
      </c>
      <c r="E102" s="46">
        <v>0</v>
      </c>
      <c r="F102" s="85">
        <v>0</v>
      </c>
      <c r="G102" s="97">
        <f t="shared" si="22"/>
        <v>27</v>
      </c>
      <c r="H102" s="78" t="s">
        <v>283</v>
      </c>
      <c r="I102" s="78">
        <v>5.887499999999999</v>
      </c>
      <c r="J102" s="78">
        <v>1135.4623437393602</v>
      </c>
      <c r="K102" s="78">
        <v>249.80171562265926</v>
      </c>
      <c r="L102" s="80">
        <v>1006.7083333333334</v>
      </c>
      <c r="M102" s="36">
        <v>800.125</v>
      </c>
      <c r="N102" s="78">
        <v>333.18573140800004</v>
      </c>
      <c r="O102" s="22">
        <v>127.5</v>
      </c>
      <c r="P102" s="5">
        <v>2517.3207803639925</v>
      </c>
      <c r="Q102" s="22">
        <v>6.854408773951964</v>
      </c>
      <c r="R102" s="22">
        <v>3665.5250328773045</v>
      </c>
      <c r="S102" s="22">
        <v>128.23457903245455</v>
      </c>
      <c r="T102" s="22"/>
      <c r="U102" s="22">
        <v>3793.759611909759</v>
      </c>
      <c r="V102" s="5">
        <v>113.81278835729276</v>
      </c>
      <c r="W102" s="5">
        <v>3907.5724002670518</v>
      </c>
      <c r="X102" s="5">
        <v>12.060408642799542</v>
      </c>
      <c r="Y102" s="42">
        <v>14.47249037135945</v>
      </c>
    </row>
    <row r="103" spans="1:25" ht="15.75" hidden="1">
      <c r="A103" s="83">
        <v>90</v>
      </c>
      <c r="B103" s="86" t="s">
        <v>102</v>
      </c>
      <c r="C103" s="46">
        <v>23</v>
      </c>
      <c r="D103" s="46">
        <v>2</v>
      </c>
      <c r="E103" s="46">
        <v>1</v>
      </c>
      <c r="F103" s="85">
        <v>1</v>
      </c>
      <c r="G103" s="97">
        <f t="shared" si="22"/>
        <v>27</v>
      </c>
      <c r="H103" s="78" t="s">
        <v>284</v>
      </c>
      <c r="I103" s="78">
        <v>5.887499999999999</v>
      </c>
      <c r="J103" s="78">
        <v>1135.4623437393602</v>
      </c>
      <c r="K103" s="78">
        <v>249.80171562265926</v>
      </c>
      <c r="L103" s="80">
        <v>1006.7083333333334</v>
      </c>
      <c r="M103" s="36">
        <v>800.125</v>
      </c>
      <c r="N103" s="78">
        <v>333.18573140800004</v>
      </c>
      <c r="O103" s="22">
        <v>127.5</v>
      </c>
      <c r="P103" s="5">
        <v>2517.3207803639925</v>
      </c>
      <c r="Q103" s="22">
        <v>6.854408773951964</v>
      </c>
      <c r="R103" s="22">
        <v>3665.5250328773045</v>
      </c>
      <c r="S103" s="22">
        <v>128.23457903245455</v>
      </c>
      <c r="T103" s="22"/>
      <c r="U103" s="22">
        <v>3793.759611909759</v>
      </c>
      <c r="V103" s="5">
        <v>113.81278835729276</v>
      </c>
      <c r="W103" s="5">
        <v>3907.5724002670518</v>
      </c>
      <c r="X103" s="5">
        <v>12.060408642799542</v>
      </c>
      <c r="Y103" s="42">
        <v>14.47249037135945</v>
      </c>
    </row>
    <row r="104" spans="1:25" ht="15.75" hidden="1">
      <c r="A104" s="83">
        <v>91</v>
      </c>
      <c r="B104" s="86" t="s">
        <v>103</v>
      </c>
      <c r="C104" s="46">
        <v>8</v>
      </c>
      <c r="D104" s="46">
        <v>5</v>
      </c>
      <c r="E104" s="46">
        <v>0</v>
      </c>
      <c r="F104" s="85">
        <v>3</v>
      </c>
      <c r="G104" s="97">
        <f t="shared" si="22"/>
        <v>16</v>
      </c>
      <c r="H104" s="82"/>
      <c r="I104" s="82"/>
      <c r="J104" s="79"/>
      <c r="K104" s="79"/>
      <c r="L104" s="79"/>
      <c r="M104" s="79">
        <v>0</v>
      </c>
      <c r="N104" s="79"/>
      <c r="O104" s="93"/>
      <c r="P104" s="8"/>
      <c r="Q104" s="93"/>
      <c r="R104" s="93"/>
      <c r="S104" s="93"/>
      <c r="T104" s="22"/>
      <c r="U104" s="22"/>
      <c r="V104" s="8"/>
      <c r="W104" s="8"/>
      <c r="X104" s="8"/>
      <c r="Y104" s="47"/>
    </row>
    <row r="105" spans="1:25" ht="15.75" hidden="1">
      <c r="A105" s="83">
        <v>92</v>
      </c>
      <c r="B105" s="86" t="s">
        <v>104</v>
      </c>
      <c r="C105" s="46">
        <v>49</v>
      </c>
      <c r="D105" s="46">
        <v>19</v>
      </c>
      <c r="E105" s="46">
        <v>0</v>
      </c>
      <c r="F105" s="85">
        <v>0</v>
      </c>
      <c r="G105" s="97">
        <f t="shared" si="22"/>
        <v>68</v>
      </c>
      <c r="H105" s="78" t="s">
        <v>269</v>
      </c>
      <c r="I105" s="78">
        <v>5.887499999999999</v>
      </c>
      <c r="J105" s="78">
        <v>1135.4623437393602</v>
      </c>
      <c r="K105" s="78">
        <v>249.80171562265926</v>
      </c>
      <c r="L105" s="80">
        <v>1006.7083333333334</v>
      </c>
      <c r="M105" s="36">
        <v>800.125</v>
      </c>
      <c r="N105" s="78">
        <v>333.18573140800004</v>
      </c>
      <c r="O105" s="22">
        <v>127.5</v>
      </c>
      <c r="P105" s="5">
        <v>2517.3207803639925</v>
      </c>
      <c r="Q105" s="22">
        <v>17.262955430693836</v>
      </c>
      <c r="R105" s="22">
        <v>3675.933579534046</v>
      </c>
      <c r="S105" s="22">
        <v>322.9611620076633</v>
      </c>
      <c r="T105" s="22"/>
      <c r="U105" s="22">
        <v>3998.8947415417097</v>
      </c>
      <c r="V105" s="5">
        <v>119.96684224625129</v>
      </c>
      <c r="W105" s="5">
        <v>4118.861583787961</v>
      </c>
      <c r="X105" s="5">
        <v>5.047624489936227</v>
      </c>
      <c r="Y105" s="42">
        <v>6.057149387923472</v>
      </c>
    </row>
    <row r="106" spans="1:25" ht="15.75" hidden="1">
      <c r="A106" s="88">
        <v>93</v>
      </c>
      <c r="B106" s="89" t="s">
        <v>105</v>
      </c>
      <c r="C106" s="90">
        <v>42</v>
      </c>
      <c r="D106" s="90">
        <v>37</v>
      </c>
      <c r="E106" s="46">
        <v>0</v>
      </c>
      <c r="F106" s="85">
        <v>0</v>
      </c>
      <c r="G106" s="97">
        <f t="shared" si="22"/>
        <v>79</v>
      </c>
      <c r="H106" s="82"/>
      <c r="I106" s="82"/>
      <c r="J106" s="79"/>
      <c r="K106" s="79"/>
      <c r="L106" s="79"/>
      <c r="M106" s="79">
        <v>0</v>
      </c>
      <c r="N106" s="79"/>
      <c r="O106" s="93"/>
      <c r="P106" s="5"/>
      <c r="Q106" s="93"/>
      <c r="R106" s="93"/>
      <c r="S106" s="93"/>
      <c r="T106" s="22"/>
      <c r="U106" s="22"/>
      <c r="V106" s="8"/>
      <c r="W106" s="8"/>
      <c r="X106" s="8"/>
      <c r="Y106" s="47"/>
    </row>
    <row r="107" spans="1:25" ht="24" hidden="1">
      <c r="A107" s="91">
        <v>94</v>
      </c>
      <c r="B107" s="84" t="s">
        <v>106</v>
      </c>
      <c r="C107" s="12">
        <v>23</v>
      </c>
      <c r="D107" s="12">
        <v>18</v>
      </c>
      <c r="E107" s="12">
        <v>0</v>
      </c>
      <c r="F107" s="92">
        <v>0</v>
      </c>
      <c r="G107" s="96">
        <f t="shared" si="22"/>
        <v>41</v>
      </c>
      <c r="H107" s="77" t="s">
        <v>280</v>
      </c>
      <c r="I107" s="78">
        <v>5.887499999999999</v>
      </c>
      <c r="J107" s="78">
        <v>1135.4623437393602</v>
      </c>
      <c r="K107" s="78">
        <v>249.80171562265926</v>
      </c>
      <c r="L107" s="80">
        <v>1068.1583333333333</v>
      </c>
      <c r="M107" s="36">
        <v>800.125</v>
      </c>
      <c r="N107" s="78">
        <v>333.18573140800004</v>
      </c>
      <c r="O107" s="22">
        <v>127.5</v>
      </c>
      <c r="P107" s="5">
        <v>2578.7707803639923</v>
      </c>
      <c r="Q107" s="22">
        <v>10.408546656741873</v>
      </c>
      <c r="R107" s="22">
        <v>3730.529170760094</v>
      </c>
      <c r="S107" s="22">
        <v>194.72658297520874</v>
      </c>
      <c r="T107" s="22"/>
      <c r="U107" s="22">
        <v>3925.2557537353027</v>
      </c>
      <c r="V107" s="5">
        <v>117.75767261205908</v>
      </c>
      <c r="W107" s="5">
        <v>4043.013426347362</v>
      </c>
      <c r="X107" s="5">
        <v>8.217506964120654</v>
      </c>
      <c r="Y107" s="42">
        <v>9.861008356944785</v>
      </c>
    </row>
    <row r="108" spans="1:25" ht="15.75" hidden="1">
      <c r="A108" s="88">
        <v>95</v>
      </c>
      <c r="B108" s="89" t="s">
        <v>107</v>
      </c>
      <c r="C108" s="90">
        <v>146</v>
      </c>
      <c r="D108" s="90">
        <v>11</v>
      </c>
      <c r="E108" s="46">
        <v>0</v>
      </c>
      <c r="F108" s="85">
        <v>2</v>
      </c>
      <c r="G108" s="97">
        <f t="shared" si="22"/>
        <v>159</v>
      </c>
      <c r="H108" s="82"/>
      <c r="I108" s="82"/>
      <c r="J108" s="79"/>
      <c r="K108" s="79"/>
      <c r="L108" s="79"/>
      <c r="M108" s="79">
        <v>0</v>
      </c>
      <c r="N108" s="79"/>
      <c r="O108" s="93"/>
      <c r="P108" s="5"/>
      <c r="Q108" s="22"/>
      <c r="R108" s="22"/>
      <c r="S108" s="22"/>
      <c r="T108" s="22"/>
      <c r="U108" s="22"/>
      <c r="V108" s="5"/>
      <c r="W108" s="5"/>
      <c r="X108" s="5"/>
      <c r="Y108" s="42"/>
    </row>
    <row r="109" spans="1:25" ht="15.75" hidden="1">
      <c r="A109" s="88">
        <v>96</v>
      </c>
      <c r="B109" s="89" t="s">
        <v>108</v>
      </c>
      <c r="C109" s="90">
        <v>11</v>
      </c>
      <c r="D109" s="90">
        <v>7</v>
      </c>
      <c r="E109" s="46">
        <v>0</v>
      </c>
      <c r="F109" s="85">
        <v>0</v>
      </c>
      <c r="G109" s="97">
        <f t="shared" si="22"/>
        <v>18</v>
      </c>
      <c r="H109" s="82"/>
      <c r="I109" s="82"/>
      <c r="J109" s="79"/>
      <c r="K109" s="79"/>
      <c r="L109" s="79"/>
      <c r="M109" s="79">
        <v>0</v>
      </c>
      <c r="N109" s="79"/>
      <c r="O109" s="93"/>
      <c r="P109" s="5"/>
      <c r="Q109" s="22"/>
      <c r="R109" s="22"/>
      <c r="S109" s="22"/>
      <c r="T109" s="22"/>
      <c r="U109" s="22"/>
      <c r="V109" s="5"/>
      <c r="W109" s="5"/>
      <c r="X109" s="5"/>
      <c r="Y109" s="42"/>
    </row>
    <row r="110" spans="1:25" ht="24">
      <c r="A110" s="91">
        <v>2</v>
      </c>
      <c r="B110" s="84" t="s">
        <v>85</v>
      </c>
      <c r="C110" s="90"/>
      <c r="D110" s="90"/>
      <c r="E110" s="46"/>
      <c r="F110" s="85"/>
      <c r="G110" s="97">
        <v>93</v>
      </c>
      <c r="H110" s="77" t="s">
        <v>311</v>
      </c>
      <c r="I110" s="103">
        <v>0.0052755376344086015</v>
      </c>
      <c r="J110" s="103">
        <v>1.2091203461806452</v>
      </c>
      <c r="K110" s="103">
        <v>0.2660064761597419</v>
      </c>
      <c r="L110" s="103">
        <v>0.8400537634408602</v>
      </c>
      <c r="M110" s="103">
        <v>0.556301523297491</v>
      </c>
      <c r="N110" s="103">
        <v>0.31340982848745524</v>
      </c>
      <c r="O110" s="103">
        <v>0.11424731182795698</v>
      </c>
      <c r="P110" s="103">
        <v>2.0900189032135055</v>
      </c>
      <c r="Q110" s="103">
        <v>0.02115558263565421</v>
      </c>
      <c r="R110" s="103">
        <v>3.325570369664214</v>
      </c>
      <c r="S110" s="103">
        <v>0.39578573775448933</v>
      </c>
      <c r="T110" s="103">
        <v>0</v>
      </c>
      <c r="U110" s="103">
        <v>3.7213561074187025</v>
      </c>
      <c r="V110" s="103">
        <v>0.11164068322256107</v>
      </c>
      <c r="W110" s="103">
        <v>3.832996790641263</v>
      </c>
      <c r="X110" s="103">
        <v>0.7665993581282526</v>
      </c>
      <c r="Y110" s="104">
        <v>4.599596148769516</v>
      </c>
    </row>
    <row r="111" spans="1:25" ht="48" hidden="1">
      <c r="A111" s="91">
        <v>3</v>
      </c>
      <c r="B111" s="84" t="s">
        <v>109</v>
      </c>
      <c r="C111" s="12">
        <v>57</v>
      </c>
      <c r="D111" s="12">
        <v>13</v>
      </c>
      <c r="E111" s="12">
        <v>0</v>
      </c>
      <c r="F111" s="92">
        <v>0</v>
      </c>
      <c r="G111" s="96">
        <f t="shared" si="22"/>
        <v>70</v>
      </c>
      <c r="H111" s="77" t="s">
        <v>307</v>
      </c>
      <c r="I111" s="78">
        <v>5.887499999999999</v>
      </c>
      <c r="J111" s="78">
        <v>1349.3783063376</v>
      </c>
      <c r="K111" s="78">
        <v>296.863227394272</v>
      </c>
      <c r="L111" s="79">
        <v>937.5</v>
      </c>
      <c r="M111" s="79">
        <v>620.8325</v>
      </c>
      <c r="N111" s="79">
        <v>349.765368592</v>
      </c>
      <c r="O111" s="93">
        <v>127.5</v>
      </c>
      <c r="P111" s="22">
        <v>2332.461095986272</v>
      </c>
      <c r="Q111" s="22">
        <v>17.770689413949537</v>
      </c>
      <c r="R111" s="22">
        <v>3705.497591737822</v>
      </c>
      <c r="S111" s="22">
        <v>332.46001971377103</v>
      </c>
      <c r="T111" s="22">
        <v>0</v>
      </c>
      <c r="U111" s="22">
        <v>4037.957611451593</v>
      </c>
      <c r="V111" s="22">
        <v>121.13872834354778</v>
      </c>
      <c r="W111" s="22">
        <v>4159.096339795141</v>
      </c>
      <c r="X111" s="22">
        <v>4.951305166422787</v>
      </c>
      <c r="Y111" s="94">
        <v>5.94</v>
      </c>
    </row>
    <row r="112" spans="1:25" ht="15.75" hidden="1">
      <c r="A112" s="1">
        <v>98</v>
      </c>
      <c r="B112" s="20" t="s">
        <v>110</v>
      </c>
      <c r="C112" s="4">
        <v>60</v>
      </c>
      <c r="D112" s="4">
        <v>0</v>
      </c>
      <c r="E112" s="4">
        <v>0</v>
      </c>
      <c r="F112" s="32">
        <v>0</v>
      </c>
      <c r="G112" s="33">
        <f t="shared" si="22"/>
        <v>60</v>
      </c>
      <c r="H112" s="6" t="s">
        <v>270</v>
      </c>
      <c r="I112" s="5">
        <v>5.887499999999999</v>
      </c>
      <c r="J112" s="5">
        <v>1135.4623437393602</v>
      </c>
      <c r="K112" s="5">
        <v>249.80171562265926</v>
      </c>
      <c r="L112" s="36">
        <v>488.8675</v>
      </c>
      <c r="M112" s="36">
        <v>799.53</v>
      </c>
      <c r="N112" s="5">
        <v>333.18573140800004</v>
      </c>
      <c r="O112" s="5">
        <v>127.5</v>
      </c>
      <c r="P112" s="5">
        <v>1998.8849470306593</v>
      </c>
      <c r="Q112" s="5">
        <v>15.232019497671033</v>
      </c>
      <c r="R112" s="5">
        <v>3155.4668102676906</v>
      </c>
      <c r="S112" s="5">
        <v>284.9657311832323</v>
      </c>
      <c r="T112" s="5"/>
      <c r="U112" s="5">
        <v>3440.432541450923</v>
      </c>
      <c r="V112" s="5">
        <v>103.21297624352769</v>
      </c>
      <c r="W112" s="5">
        <v>3543.645517694451</v>
      </c>
      <c r="X112" s="5">
        <v>4.921729885686737</v>
      </c>
      <c r="Y112" s="42">
        <v>5.906075862824085</v>
      </c>
    </row>
    <row r="113" spans="1:25" ht="15.75" hidden="1">
      <c r="A113" s="1">
        <v>100</v>
      </c>
      <c r="B113" s="19" t="s">
        <v>111</v>
      </c>
      <c r="C113" s="4">
        <v>20</v>
      </c>
      <c r="D113" s="4">
        <v>9</v>
      </c>
      <c r="E113" s="4">
        <v>0</v>
      </c>
      <c r="F113" s="32">
        <v>0</v>
      </c>
      <c r="G113" s="33">
        <f t="shared" si="22"/>
        <v>29</v>
      </c>
      <c r="H113" s="6"/>
      <c r="I113" s="6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47"/>
    </row>
    <row r="114" spans="1:25" ht="15.75" hidden="1">
      <c r="A114" s="1">
        <v>101</v>
      </c>
      <c r="B114" s="13" t="s">
        <v>112</v>
      </c>
      <c r="C114" s="4">
        <v>28</v>
      </c>
      <c r="D114" s="4">
        <v>8</v>
      </c>
      <c r="E114" s="4">
        <v>0</v>
      </c>
      <c r="F114" s="32">
        <v>0</v>
      </c>
      <c r="G114" s="33">
        <f t="shared" si="22"/>
        <v>36</v>
      </c>
      <c r="H114" s="6"/>
      <c r="I114" s="6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47"/>
    </row>
    <row r="115" spans="1:25" ht="15.75" hidden="1">
      <c r="A115" s="1">
        <v>102</v>
      </c>
      <c r="B115" s="13" t="s">
        <v>113</v>
      </c>
      <c r="C115" s="4">
        <v>23</v>
      </c>
      <c r="D115" s="4">
        <v>14</v>
      </c>
      <c r="E115" s="4">
        <v>2</v>
      </c>
      <c r="F115" s="32">
        <v>1</v>
      </c>
      <c r="G115" s="33">
        <f t="shared" si="22"/>
        <v>40</v>
      </c>
      <c r="H115" s="5" t="s">
        <v>272</v>
      </c>
      <c r="I115" s="5">
        <v>5.887499999999999</v>
      </c>
      <c r="J115" s="5">
        <v>1135.4623437393602</v>
      </c>
      <c r="K115" s="5">
        <v>249.80171562265926</v>
      </c>
      <c r="L115" s="36">
        <v>1006.7083333333334</v>
      </c>
      <c r="M115" s="36">
        <v>800.125</v>
      </c>
      <c r="N115" s="5">
        <v>333.18573140800004</v>
      </c>
      <c r="O115" s="5">
        <v>127.5</v>
      </c>
      <c r="P115" s="5">
        <v>2517.3207803639925</v>
      </c>
      <c r="Q115" s="5">
        <v>10.15467966511402</v>
      </c>
      <c r="R115" s="5">
        <v>3668.8253037684667</v>
      </c>
      <c r="S115" s="5">
        <v>189.97715412215487</v>
      </c>
      <c r="T115" s="5"/>
      <c r="U115" s="5">
        <v>3858.8024578906216</v>
      </c>
      <c r="V115" s="5">
        <v>115.76407373671864</v>
      </c>
      <c r="W115" s="5">
        <v>3974.5665316273403</v>
      </c>
      <c r="X115" s="5">
        <v>8.280346940890292</v>
      </c>
      <c r="Y115" s="42">
        <v>9.936416329068349</v>
      </c>
    </row>
    <row r="116" spans="1:25" ht="15.75" hidden="1">
      <c r="A116" s="1">
        <v>103</v>
      </c>
      <c r="B116" s="19" t="s">
        <v>114</v>
      </c>
      <c r="C116" s="4">
        <v>37</v>
      </c>
      <c r="D116" s="4">
        <v>98</v>
      </c>
      <c r="E116" s="4">
        <v>0</v>
      </c>
      <c r="F116" s="32">
        <v>0</v>
      </c>
      <c r="G116" s="33">
        <f t="shared" si="22"/>
        <v>135</v>
      </c>
      <c r="H116" s="6"/>
      <c r="I116" s="6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47"/>
    </row>
    <row r="117" spans="1:25" ht="15.75" hidden="1">
      <c r="A117" s="1">
        <v>104</v>
      </c>
      <c r="B117" s="19" t="s">
        <v>115</v>
      </c>
      <c r="C117" s="4">
        <v>7</v>
      </c>
      <c r="D117" s="4">
        <v>2</v>
      </c>
      <c r="E117" s="4">
        <v>1</v>
      </c>
      <c r="F117" s="32">
        <v>4</v>
      </c>
      <c r="G117" s="33">
        <f t="shared" si="22"/>
        <v>14</v>
      </c>
      <c r="H117" s="6"/>
      <c r="I117" s="6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47"/>
    </row>
    <row r="118" spans="1:25" ht="31.5" hidden="1">
      <c r="A118" s="23">
        <v>105</v>
      </c>
      <c r="B118" s="26" t="s">
        <v>295</v>
      </c>
      <c r="C118" s="4">
        <v>32</v>
      </c>
      <c r="D118" s="4">
        <v>38</v>
      </c>
      <c r="E118" s="4">
        <v>0</v>
      </c>
      <c r="F118" s="32">
        <v>1</v>
      </c>
      <c r="G118" s="33">
        <f t="shared" si="22"/>
        <v>71</v>
      </c>
      <c r="H118" s="71" t="s">
        <v>268</v>
      </c>
      <c r="I118" s="5">
        <v>5.887499999999999</v>
      </c>
      <c r="J118" s="5">
        <v>1135.4623437393602</v>
      </c>
      <c r="K118" s="5">
        <v>249.80171562265926</v>
      </c>
      <c r="L118" s="36">
        <v>481.0375</v>
      </c>
      <c r="M118" s="5">
        <v>491.5005</v>
      </c>
      <c r="N118" s="5">
        <v>333.18573140800004</v>
      </c>
      <c r="O118" s="5">
        <v>127.5</v>
      </c>
      <c r="P118" s="5">
        <v>1683.0254470306593</v>
      </c>
      <c r="Q118" s="38">
        <v>18.02455640557739</v>
      </c>
      <c r="R118" s="5">
        <v>2842.3998471755967</v>
      </c>
      <c r="S118" s="8">
        <v>337.2094485668249</v>
      </c>
      <c r="T118" s="5"/>
      <c r="U118" s="5">
        <v>3179.6092957424216</v>
      </c>
      <c r="V118" s="5">
        <v>95.38827887227265</v>
      </c>
      <c r="W118" s="5">
        <v>3274.9975746146943</v>
      </c>
      <c r="X118" s="5">
        <v>3.843893866918655</v>
      </c>
      <c r="Y118" s="42">
        <v>4.612672640302386</v>
      </c>
    </row>
    <row r="119" spans="1:25" ht="31.5" hidden="1">
      <c r="A119" s="23">
        <v>106</v>
      </c>
      <c r="B119" s="37" t="s">
        <v>296</v>
      </c>
      <c r="C119" s="4">
        <v>44</v>
      </c>
      <c r="D119" s="4">
        <v>26</v>
      </c>
      <c r="E119" s="4">
        <v>1</v>
      </c>
      <c r="F119" s="32">
        <v>0</v>
      </c>
      <c r="G119" s="33">
        <f t="shared" si="22"/>
        <v>71</v>
      </c>
      <c r="H119" s="71" t="s">
        <v>268</v>
      </c>
      <c r="I119" s="5">
        <v>5.887499999999999</v>
      </c>
      <c r="J119" s="5">
        <v>1135.4623437393602</v>
      </c>
      <c r="K119" s="5">
        <v>249.80171562265926</v>
      </c>
      <c r="L119" s="36">
        <v>481.0375</v>
      </c>
      <c r="M119" s="5">
        <v>491.5005</v>
      </c>
      <c r="N119" s="5">
        <v>333.18573140800004</v>
      </c>
      <c r="O119" s="5">
        <v>127.5</v>
      </c>
      <c r="P119" s="5">
        <v>1683.0254470306593</v>
      </c>
      <c r="Q119" s="38">
        <v>18.02455640557739</v>
      </c>
      <c r="R119" s="5">
        <v>2842.3998471755967</v>
      </c>
      <c r="S119" s="8">
        <v>337.2094485668249</v>
      </c>
      <c r="T119" s="5"/>
      <c r="U119" s="5">
        <v>3179.6092957424216</v>
      </c>
      <c r="V119" s="5">
        <v>95.38827887227265</v>
      </c>
      <c r="W119" s="5">
        <v>3274.9975746146943</v>
      </c>
      <c r="X119" s="5">
        <v>3.843893866918655</v>
      </c>
      <c r="Y119" s="42">
        <v>4.612672640302386</v>
      </c>
    </row>
    <row r="120" spans="1:25" ht="15.75" hidden="1">
      <c r="A120" s="23">
        <v>107</v>
      </c>
      <c r="B120" s="21" t="s">
        <v>116</v>
      </c>
      <c r="C120" s="4">
        <v>22</v>
      </c>
      <c r="D120" s="4">
        <v>5</v>
      </c>
      <c r="E120" s="4">
        <v>2</v>
      </c>
      <c r="F120" s="32">
        <v>3</v>
      </c>
      <c r="G120" s="33">
        <f t="shared" si="22"/>
        <v>32</v>
      </c>
      <c r="H120" s="6"/>
      <c r="I120" s="6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47"/>
    </row>
    <row r="121" spans="1:25" ht="15.75" hidden="1">
      <c r="A121" s="1">
        <v>108</v>
      </c>
      <c r="B121" s="21" t="s">
        <v>117</v>
      </c>
      <c r="C121" s="4">
        <v>21</v>
      </c>
      <c r="D121" s="4">
        <v>10</v>
      </c>
      <c r="E121" s="4">
        <v>1</v>
      </c>
      <c r="F121" s="32">
        <v>0</v>
      </c>
      <c r="G121" s="33">
        <f t="shared" si="22"/>
        <v>32</v>
      </c>
      <c r="H121" s="6"/>
      <c r="I121" s="6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47"/>
    </row>
    <row r="122" spans="1:25" ht="47.25" hidden="1">
      <c r="A122" s="1">
        <v>109</v>
      </c>
      <c r="B122" s="21" t="s">
        <v>118</v>
      </c>
      <c r="C122" s="11">
        <v>56</v>
      </c>
      <c r="D122" s="11">
        <v>8</v>
      </c>
      <c r="E122" s="11">
        <v>0</v>
      </c>
      <c r="F122" s="28">
        <v>0</v>
      </c>
      <c r="G122" s="29">
        <f t="shared" si="22"/>
        <v>64</v>
      </c>
      <c r="H122" s="72" t="s">
        <v>280</v>
      </c>
      <c r="I122" s="5">
        <v>5.887499999999999</v>
      </c>
      <c r="J122" s="5">
        <v>1135.4623437393602</v>
      </c>
      <c r="K122" s="5">
        <v>249.80171562265926</v>
      </c>
      <c r="L122" s="36">
        <v>1068.1583333333333</v>
      </c>
      <c r="M122" s="36">
        <v>800.125</v>
      </c>
      <c r="N122" s="5">
        <v>333.18573140800004</v>
      </c>
      <c r="O122" s="5">
        <v>127.5</v>
      </c>
      <c r="P122" s="5">
        <v>2578.7707803639923</v>
      </c>
      <c r="Q122" s="5">
        <v>16.247487464182434</v>
      </c>
      <c r="R122" s="5">
        <v>3736.368111567535</v>
      </c>
      <c r="S122" s="5">
        <v>303.9634465954478</v>
      </c>
      <c r="T122" s="5"/>
      <c r="U122" s="5">
        <v>4040.3315581629827</v>
      </c>
      <c r="V122" s="5">
        <v>121.20994674488948</v>
      </c>
      <c r="W122" s="5">
        <v>4161.541504907872</v>
      </c>
      <c r="X122" s="5">
        <v>5.418673834515459</v>
      </c>
      <c r="Y122" s="42">
        <v>6.5024086014185505</v>
      </c>
    </row>
    <row r="123" spans="1:25" ht="47.25" hidden="1">
      <c r="A123" s="1">
        <v>110</v>
      </c>
      <c r="B123" s="21" t="s">
        <v>119</v>
      </c>
      <c r="C123" s="11">
        <v>75</v>
      </c>
      <c r="D123" s="11">
        <v>25</v>
      </c>
      <c r="E123" s="11">
        <v>0</v>
      </c>
      <c r="F123" s="28">
        <v>0</v>
      </c>
      <c r="G123" s="29">
        <f t="shared" si="22"/>
        <v>100</v>
      </c>
      <c r="H123" s="69" t="s">
        <v>279</v>
      </c>
      <c r="I123" s="5">
        <v>5.887499999999999</v>
      </c>
      <c r="J123" s="5">
        <v>1135.4623437393602</v>
      </c>
      <c r="K123" s="5">
        <v>249.80171562265926</v>
      </c>
      <c r="L123" s="36">
        <v>1068.1583333333333</v>
      </c>
      <c r="M123" s="36">
        <v>800.125</v>
      </c>
      <c r="N123" s="5">
        <v>333.18573140800004</v>
      </c>
      <c r="O123" s="5">
        <v>127.5</v>
      </c>
      <c r="P123" s="5">
        <v>2578.7707803639923</v>
      </c>
      <c r="Q123" s="5">
        <v>25.386699162785053</v>
      </c>
      <c r="R123" s="5">
        <v>3745.5073232661375</v>
      </c>
      <c r="S123" s="5">
        <v>474.9428853053872</v>
      </c>
      <c r="T123" s="5"/>
      <c r="U123" s="5">
        <v>4220.450208571525</v>
      </c>
      <c r="V123" s="5">
        <v>126.61350625714574</v>
      </c>
      <c r="W123" s="5">
        <v>4347.0637148286705</v>
      </c>
      <c r="X123" s="5">
        <v>3.622553095690559</v>
      </c>
      <c r="Y123" s="42">
        <v>4.34706371482867</v>
      </c>
    </row>
    <row r="124" spans="1:25" ht="47.25" hidden="1">
      <c r="A124" s="1">
        <v>111</v>
      </c>
      <c r="B124" s="21" t="s">
        <v>120</v>
      </c>
      <c r="C124" s="11">
        <v>31</v>
      </c>
      <c r="D124" s="11">
        <v>9</v>
      </c>
      <c r="E124" s="11">
        <v>1</v>
      </c>
      <c r="F124" s="28">
        <v>0</v>
      </c>
      <c r="G124" s="29">
        <f t="shared" si="22"/>
        <v>41</v>
      </c>
      <c r="H124" s="69" t="s">
        <v>278</v>
      </c>
      <c r="I124" s="5">
        <v>5.887499999999999</v>
      </c>
      <c r="J124" s="5">
        <v>1135.4623437393602</v>
      </c>
      <c r="K124" s="5">
        <v>249.80171562265926</v>
      </c>
      <c r="L124" s="36">
        <v>1068.1583333333333</v>
      </c>
      <c r="M124" s="36">
        <v>800.125</v>
      </c>
      <c r="N124" s="5">
        <v>333.18573140800004</v>
      </c>
      <c r="O124" s="5">
        <v>127.5</v>
      </c>
      <c r="P124" s="5">
        <v>2578.7707803639923</v>
      </c>
      <c r="Q124" s="5">
        <v>10.408546656741873</v>
      </c>
      <c r="R124" s="5">
        <v>3730.529170760094</v>
      </c>
      <c r="S124" s="5">
        <v>194.72658297520874</v>
      </c>
      <c r="T124" s="5"/>
      <c r="U124" s="5">
        <v>3925.2557537353027</v>
      </c>
      <c r="V124" s="5">
        <v>117.75767261205908</v>
      </c>
      <c r="W124" s="5">
        <v>4043.013426347362</v>
      </c>
      <c r="X124" s="5">
        <v>8.217506964120654</v>
      </c>
      <c r="Y124" s="42">
        <v>9.861008356944785</v>
      </c>
    </row>
    <row r="125" spans="1:25" ht="47.25" hidden="1">
      <c r="A125" s="1">
        <v>112</v>
      </c>
      <c r="B125" s="21" t="s">
        <v>121</v>
      </c>
      <c r="C125" s="11">
        <v>31</v>
      </c>
      <c r="D125" s="11">
        <v>9</v>
      </c>
      <c r="E125" s="11">
        <v>0</v>
      </c>
      <c r="F125" s="28">
        <v>0</v>
      </c>
      <c r="G125" s="29">
        <f t="shared" si="22"/>
        <v>40</v>
      </c>
      <c r="H125" s="69" t="s">
        <v>278</v>
      </c>
      <c r="I125" s="5">
        <v>5.887499999999999</v>
      </c>
      <c r="J125" s="5">
        <v>1135.4623437393602</v>
      </c>
      <c r="K125" s="5">
        <v>249.80171562265926</v>
      </c>
      <c r="L125" s="36">
        <v>1068.1583333333333</v>
      </c>
      <c r="M125" s="36">
        <v>800.125</v>
      </c>
      <c r="N125" s="5">
        <v>333.18573140800004</v>
      </c>
      <c r="O125" s="5">
        <v>127.5</v>
      </c>
      <c r="P125" s="5">
        <v>2578.7707803639923</v>
      </c>
      <c r="Q125" s="5">
        <v>10.15467966511402</v>
      </c>
      <c r="R125" s="5">
        <v>3730.2753037684665</v>
      </c>
      <c r="S125" s="5">
        <v>189.97715412215487</v>
      </c>
      <c r="T125" s="5"/>
      <c r="U125" s="5">
        <v>3920.2524578906214</v>
      </c>
      <c r="V125" s="5">
        <v>117.60757373671863</v>
      </c>
      <c r="W125" s="5">
        <v>4037.86003162734</v>
      </c>
      <c r="X125" s="5">
        <v>8.412208399223625</v>
      </c>
      <c r="Y125" s="42">
        <v>10.09465007906835</v>
      </c>
    </row>
    <row r="126" spans="1:25" ht="15.75" hidden="1">
      <c r="A126" s="1">
        <v>113</v>
      </c>
      <c r="B126" s="21" t="s">
        <v>122</v>
      </c>
      <c r="C126" s="4">
        <v>19</v>
      </c>
      <c r="D126" s="4">
        <v>0</v>
      </c>
      <c r="E126" s="4">
        <v>0</v>
      </c>
      <c r="F126" s="32">
        <v>0</v>
      </c>
      <c r="G126" s="33">
        <f t="shared" si="22"/>
        <v>19</v>
      </c>
      <c r="H126" s="6"/>
      <c r="I126" s="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47"/>
    </row>
    <row r="127" spans="1:25" ht="47.25" hidden="1">
      <c r="A127" s="1">
        <v>114</v>
      </c>
      <c r="B127" s="26" t="s">
        <v>123</v>
      </c>
      <c r="C127" s="11">
        <v>17</v>
      </c>
      <c r="D127" s="11">
        <v>6</v>
      </c>
      <c r="E127" s="11">
        <v>2</v>
      </c>
      <c r="F127" s="28">
        <v>0</v>
      </c>
      <c r="G127" s="29">
        <f t="shared" si="22"/>
        <v>25</v>
      </c>
      <c r="H127" s="69" t="s">
        <v>280</v>
      </c>
      <c r="I127" s="5">
        <v>5.887499999999999</v>
      </c>
      <c r="J127" s="5">
        <v>1135.4623437393602</v>
      </c>
      <c r="K127" s="5">
        <v>249.80171562265926</v>
      </c>
      <c r="L127" s="36">
        <v>1068.1583333333333</v>
      </c>
      <c r="M127" s="36">
        <v>800.125</v>
      </c>
      <c r="N127" s="5">
        <v>333.18573140800004</v>
      </c>
      <c r="O127" s="5">
        <v>127.5</v>
      </c>
      <c r="P127" s="5">
        <v>2578.7707803639923</v>
      </c>
      <c r="Q127" s="5">
        <v>6.346674790696263</v>
      </c>
      <c r="R127" s="5">
        <v>3726.467298894049</v>
      </c>
      <c r="S127" s="5">
        <v>118.7357213263468</v>
      </c>
      <c r="T127" s="5"/>
      <c r="U127" s="5">
        <v>3845.2030202203955</v>
      </c>
      <c r="V127" s="5">
        <v>115.35609060661186</v>
      </c>
      <c r="W127" s="5">
        <v>3960.5591108270073</v>
      </c>
      <c r="X127" s="5">
        <v>13.201863702756691</v>
      </c>
      <c r="Y127" s="42">
        <v>15.842236443308028</v>
      </c>
    </row>
    <row r="128" spans="1:25" ht="15.75" hidden="1">
      <c r="A128" s="1">
        <v>115</v>
      </c>
      <c r="B128" s="19" t="s">
        <v>124</v>
      </c>
      <c r="C128" s="4">
        <v>17</v>
      </c>
      <c r="D128" s="4">
        <v>0</v>
      </c>
      <c r="E128" s="4">
        <v>1</v>
      </c>
      <c r="F128" s="32">
        <v>0</v>
      </c>
      <c r="G128" s="33">
        <f t="shared" si="22"/>
        <v>18</v>
      </c>
      <c r="H128" s="6"/>
      <c r="I128" s="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47"/>
    </row>
    <row r="129" spans="1:25" ht="15.75" hidden="1">
      <c r="A129" s="1">
        <v>116</v>
      </c>
      <c r="B129" s="19" t="s">
        <v>125</v>
      </c>
      <c r="C129" s="4">
        <v>9</v>
      </c>
      <c r="D129" s="4">
        <v>0</v>
      </c>
      <c r="E129" s="4">
        <v>0</v>
      </c>
      <c r="F129" s="32">
        <v>0</v>
      </c>
      <c r="G129" s="33">
        <f t="shared" si="22"/>
        <v>9</v>
      </c>
      <c r="H129" s="6"/>
      <c r="I129" s="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47"/>
    </row>
    <row r="130" spans="1:25" ht="15.75" hidden="1">
      <c r="A130" s="1">
        <v>117</v>
      </c>
      <c r="B130" s="19" t="s">
        <v>126</v>
      </c>
      <c r="C130" s="4">
        <v>9</v>
      </c>
      <c r="D130" s="4">
        <v>5</v>
      </c>
      <c r="E130" s="4">
        <v>2</v>
      </c>
      <c r="F130" s="32">
        <v>1</v>
      </c>
      <c r="G130" s="33">
        <f t="shared" si="22"/>
        <v>17</v>
      </c>
      <c r="H130" s="6"/>
      <c r="I130" s="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47"/>
    </row>
    <row r="131" spans="1:25" ht="15.75" hidden="1">
      <c r="A131" s="1">
        <v>118</v>
      </c>
      <c r="B131" s="21" t="s">
        <v>127</v>
      </c>
      <c r="C131" s="4">
        <v>26</v>
      </c>
      <c r="D131" s="4">
        <v>8</v>
      </c>
      <c r="E131" s="4">
        <v>2</v>
      </c>
      <c r="F131" s="32">
        <v>1</v>
      </c>
      <c r="G131" s="33">
        <f t="shared" si="22"/>
        <v>37</v>
      </c>
      <c r="H131" s="6"/>
      <c r="I131" s="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47"/>
    </row>
    <row r="132" spans="1:25" ht="47.25" hidden="1">
      <c r="A132" s="1">
        <v>119</v>
      </c>
      <c r="B132" s="26" t="s">
        <v>128</v>
      </c>
      <c r="C132" s="11">
        <v>41</v>
      </c>
      <c r="D132" s="11">
        <v>57</v>
      </c>
      <c r="E132" s="11">
        <v>4</v>
      </c>
      <c r="F132" s="28">
        <v>1</v>
      </c>
      <c r="G132" s="29">
        <f t="shared" si="22"/>
        <v>103</v>
      </c>
      <c r="H132" s="39" t="s">
        <v>267</v>
      </c>
      <c r="I132" s="5">
        <v>5.887499999999999</v>
      </c>
      <c r="J132" s="5">
        <v>1135.4623437393602</v>
      </c>
      <c r="K132" s="5">
        <v>249.80171562265926</v>
      </c>
      <c r="L132" s="36">
        <v>541.875</v>
      </c>
      <c r="M132" s="5">
        <v>527.1405</v>
      </c>
      <c r="N132" s="5">
        <v>333.18573140800004</v>
      </c>
      <c r="O132" s="5">
        <v>127.5</v>
      </c>
      <c r="P132" s="5">
        <v>1779.5029470306592</v>
      </c>
      <c r="Q132" s="5">
        <v>26.148300137668606</v>
      </c>
      <c r="R132" s="5">
        <v>2947.001090907688</v>
      </c>
      <c r="S132" s="5">
        <v>489.19117186454883</v>
      </c>
      <c r="T132" s="5"/>
      <c r="U132" s="5">
        <v>3436.192262772237</v>
      </c>
      <c r="V132" s="5">
        <v>103.08576788316711</v>
      </c>
      <c r="W132" s="5">
        <v>3539.278030655404</v>
      </c>
      <c r="X132" s="5">
        <v>2.8634935523101976</v>
      </c>
      <c r="Y132" s="42">
        <v>3.436192262772237</v>
      </c>
    </row>
    <row r="133" spans="1:25" ht="15.75" hidden="1">
      <c r="A133" s="1">
        <v>120</v>
      </c>
      <c r="B133" s="19" t="s">
        <v>129</v>
      </c>
      <c r="C133" s="4">
        <v>11</v>
      </c>
      <c r="D133" s="4">
        <v>4</v>
      </c>
      <c r="E133" s="4">
        <v>0</v>
      </c>
      <c r="F133" s="32">
        <v>0</v>
      </c>
      <c r="G133" s="33">
        <f t="shared" si="22"/>
        <v>15</v>
      </c>
      <c r="H133" s="6"/>
      <c r="I133" s="6"/>
      <c r="J133" s="8"/>
      <c r="K133" s="8"/>
      <c r="L133" s="5"/>
      <c r="M133" s="5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47"/>
    </row>
    <row r="134" spans="1:25" ht="15.75" hidden="1">
      <c r="A134" s="1">
        <v>121</v>
      </c>
      <c r="B134" s="19" t="s">
        <v>130</v>
      </c>
      <c r="C134" s="4">
        <v>6</v>
      </c>
      <c r="D134" s="4">
        <v>6</v>
      </c>
      <c r="E134" s="4">
        <v>0</v>
      </c>
      <c r="F134" s="32">
        <v>0</v>
      </c>
      <c r="G134" s="33">
        <f t="shared" si="22"/>
        <v>12</v>
      </c>
      <c r="H134" s="6"/>
      <c r="I134" s="6"/>
      <c r="J134" s="8"/>
      <c r="K134" s="8"/>
      <c r="L134" s="5"/>
      <c r="M134" s="5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47"/>
    </row>
    <row r="135" spans="1:25" ht="15.75" hidden="1">
      <c r="A135" s="1">
        <v>122</v>
      </c>
      <c r="B135" s="19" t="s">
        <v>131</v>
      </c>
      <c r="C135" s="4">
        <v>6</v>
      </c>
      <c r="D135" s="4">
        <v>10</v>
      </c>
      <c r="E135" s="4">
        <v>0</v>
      </c>
      <c r="F135" s="32">
        <v>0</v>
      </c>
      <c r="G135" s="33">
        <f t="shared" si="22"/>
        <v>16</v>
      </c>
      <c r="H135" s="6"/>
      <c r="I135" s="6"/>
      <c r="J135" s="8"/>
      <c r="K135" s="8"/>
      <c r="L135" s="5"/>
      <c r="M135" s="5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47"/>
    </row>
    <row r="136" spans="1:25" ht="15.75" hidden="1">
      <c r="A136" s="1">
        <v>123</v>
      </c>
      <c r="B136" s="21" t="s">
        <v>132</v>
      </c>
      <c r="C136" s="4">
        <v>12</v>
      </c>
      <c r="D136" s="4">
        <v>12</v>
      </c>
      <c r="E136" s="4">
        <v>0</v>
      </c>
      <c r="F136" s="32">
        <v>0</v>
      </c>
      <c r="G136" s="33">
        <f t="shared" si="22"/>
        <v>24</v>
      </c>
      <c r="H136" s="6" t="s">
        <v>276</v>
      </c>
      <c r="I136" s="5">
        <v>5.887499999999999</v>
      </c>
      <c r="J136" s="5">
        <v>1135.4623437393602</v>
      </c>
      <c r="K136" s="5">
        <v>249.80171562265926</v>
      </c>
      <c r="L136" s="5">
        <v>488.8675</v>
      </c>
      <c r="M136" s="36">
        <v>799.53</v>
      </c>
      <c r="N136" s="5">
        <v>333.18573140800004</v>
      </c>
      <c r="O136" s="5">
        <v>127.5</v>
      </c>
      <c r="P136" s="5">
        <v>1998.8849470306593</v>
      </c>
      <c r="Q136" s="5">
        <v>6.092807799068413</v>
      </c>
      <c r="R136" s="5">
        <v>3146.327598569088</v>
      </c>
      <c r="S136" s="5">
        <v>113.98629247329293</v>
      </c>
      <c r="T136" s="5"/>
      <c r="U136" s="5">
        <v>3260.313891042381</v>
      </c>
      <c r="V136" s="5">
        <v>97.80941673127143</v>
      </c>
      <c r="W136" s="5">
        <v>3358.1233077736524</v>
      </c>
      <c r="X136" s="5">
        <v>11.660150374214071</v>
      </c>
      <c r="Y136" s="42">
        <v>13.992180449056885</v>
      </c>
    </row>
    <row r="137" spans="1:25" ht="15.75" hidden="1">
      <c r="A137" s="1">
        <v>124</v>
      </c>
      <c r="B137" s="21" t="s">
        <v>133</v>
      </c>
      <c r="C137" s="4">
        <v>6</v>
      </c>
      <c r="D137" s="4">
        <v>6</v>
      </c>
      <c r="E137" s="4">
        <v>0</v>
      </c>
      <c r="F137" s="32">
        <v>0</v>
      </c>
      <c r="G137" s="33">
        <f t="shared" si="22"/>
        <v>12</v>
      </c>
      <c r="H137" s="6"/>
      <c r="I137" s="6"/>
      <c r="J137" s="8"/>
      <c r="K137" s="8"/>
      <c r="L137" s="5"/>
      <c r="M137" s="5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47"/>
    </row>
    <row r="138" spans="1:25" ht="15.75" hidden="1">
      <c r="A138" s="1">
        <v>125</v>
      </c>
      <c r="B138" s="13" t="s">
        <v>134</v>
      </c>
      <c r="C138" s="4">
        <v>18</v>
      </c>
      <c r="D138" s="4">
        <v>10</v>
      </c>
      <c r="E138" s="4">
        <v>2</v>
      </c>
      <c r="F138" s="32">
        <v>1</v>
      </c>
      <c r="G138" s="33">
        <f t="shared" si="22"/>
        <v>31</v>
      </c>
      <c r="H138" s="6"/>
      <c r="I138" s="6"/>
      <c r="J138" s="8"/>
      <c r="K138" s="8"/>
      <c r="L138" s="5"/>
      <c r="M138" s="5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47"/>
    </row>
    <row r="139" spans="1:25" ht="15.75" hidden="1">
      <c r="A139" s="1">
        <v>126</v>
      </c>
      <c r="B139" s="13" t="s">
        <v>135</v>
      </c>
      <c r="C139" s="4">
        <v>7</v>
      </c>
      <c r="D139" s="4">
        <v>1</v>
      </c>
      <c r="E139" s="4">
        <v>0</v>
      </c>
      <c r="F139" s="32">
        <v>0</v>
      </c>
      <c r="G139" s="33">
        <f t="shared" si="22"/>
        <v>8</v>
      </c>
      <c r="H139" s="6"/>
      <c r="I139" s="6"/>
      <c r="J139" s="8"/>
      <c r="K139" s="8"/>
      <c r="L139" s="5"/>
      <c r="M139" s="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47"/>
    </row>
    <row r="140" spans="1:25" ht="15.75" hidden="1">
      <c r="A140" s="1">
        <v>127</v>
      </c>
      <c r="B140" s="13" t="s">
        <v>136</v>
      </c>
      <c r="C140" s="4">
        <v>37</v>
      </c>
      <c r="D140" s="4">
        <v>6</v>
      </c>
      <c r="E140" s="4">
        <v>1</v>
      </c>
      <c r="F140" s="32">
        <v>2</v>
      </c>
      <c r="G140" s="33">
        <f t="shared" si="22"/>
        <v>46</v>
      </c>
      <c r="H140" s="6"/>
      <c r="I140" s="6"/>
      <c r="J140" s="8"/>
      <c r="K140" s="8"/>
      <c r="L140" s="5"/>
      <c r="M140" s="5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7"/>
    </row>
    <row r="141" spans="1:25" ht="15.75" hidden="1">
      <c r="A141" s="1">
        <v>128</v>
      </c>
      <c r="B141" s="13" t="s">
        <v>137</v>
      </c>
      <c r="C141" s="4">
        <v>25</v>
      </c>
      <c r="D141" s="4">
        <v>6</v>
      </c>
      <c r="E141" s="4">
        <v>1</v>
      </c>
      <c r="F141" s="32">
        <v>0</v>
      </c>
      <c r="G141" s="33">
        <f t="shared" si="22"/>
        <v>32</v>
      </c>
      <c r="H141" s="6"/>
      <c r="I141" s="6"/>
      <c r="J141" s="8"/>
      <c r="K141" s="8"/>
      <c r="L141" s="5"/>
      <c r="M141" s="5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47"/>
    </row>
    <row r="142" spans="1:25" ht="31.5" hidden="1">
      <c r="A142" s="1">
        <v>129</v>
      </c>
      <c r="B142" s="20" t="s">
        <v>138</v>
      </c>
      <c r="C142" s="4">
        <v>57</v>
      </c>
      <c r="D142" s="4">
        <v>30</v>
      </c>
      <c r="E142" s="4">
        <v>2</v>
      </c>
      <c r="F142" s="32">
        <v>1</v>
      </c>
      <c r="G142" s="33">
        <f t="shared" si="22"/>
        <v>90</v>
      </c>
      <c r="H142" s="71" t="s">
        <v>285</v>
      </c>
      <c r="I142" s="5">
        <v>5.887499999999999</v>
      </c>
      <c r="J142" s="5">
        <v>1135.4623437393602</v>
      </c>
      <c r="K142" s="5">
        <v>249.80171562265926</v>
      </c>
      <c r="L142" s="36">
        <v>481.0375</v>
      </c>
      <c r="M142" s="5">
        <v>491.5005</v>
      </c>
      <c r="N142" s="5">
        <v>333.18573140800004</v>
      </c>
      <c r="O142" s="5">
        <v>127.5</v>
      </c>
      <c r="P142" s="5">
        <v>1683.0254470306593</v>
      </c>
      <c r="Q142" s="5">
        <v>22.84802924650655</v>
      </c>
      <c r="R142" s="5">
        <v>2847.223320016526</v>
      </c>
      <c r="S142" s="5">
        <v>427.44859677484845</v>
      </c>
      <c r="T142" s="5"/>
      <c r="U142" s="5">
        <v>3274.6719167913743</v>
      </c>
      <c r="V142" s="5">
        <v>98.24015750374123</v>
      </c>
      <c r="W142" s="5">
        <v>3372.9120742951154</v>
      </c>
      <c r="X142" s="5">
        <v>3.1230667354584405</v>
      </c>
      <c r="Y142" s="42">
        <v>3.7476800825501284</v>
      </c>
    </row>
    <row r="143" spans="1:25" ht="15.75" hidden="1">
      <c r="A143" s="1">
        <v>130</v>
      </c>
      <c r="B143" s="48" t="s">
        <v>139</v>
      </c>
      <c r="C143" s="49">
        <v>79</v>
      </c>
      <c r="D143" s="49">
        <v>39</v>
      </c>
      <c r="E143" s="49">
        <v>0</v>
      </c>
      <c r="F143" s="50">
        <v>0</v>
      </c>
      <c r="G143" s="51">
        <f t="shared" si="22"/>
        <v>118</v>
      </c>
      <c r="H143" s="171" t="s">
        <v>304</v>
      </c>
      <c r="I143" s="173">
        <v>5.887499999999999</v>
      </c>
      <c r="J143" s="173">
        <v>1163.3611776696002</v>
      </c>
      <c r="K143" s="173">
        <v>255.93945908731206</v>
      </c>
      <c r="L143" s="173">
        <v>625</v>
      </c>
      <c r="M143" s="173">
        <v>338.5416666666667</v>
      </c>
      <c r="N143" s="173">
        <v>330.33506458815026</v>
      </c>
      <c r="O143" s="173">
        <v>127.5</v>
      </c>
      <c r="P143" s="173">
        <v>1677.3161903421292</v>
      </c>
      <c r="Q143" s="95">
        <v>29.956305012086364</v>
      </c>
      <c r="R143" s="173">
        <v>2876.5211730238157</v>
      </c>
      <c r="S143" s="59">
        <v>560.4326046603569</v>
      </c>
      <c r="T143" s="173"/>
      <c r="U143" s="173">
        <v>3436.9537776841726</v>
      </c>
      <c r="V143" s="173">
        <v>103.10861333052517</v>
      </c>
      <c r="W143" s="173">
        <v>3540.062391014698</v>
      </c>
      <c r="X143" s="173">
        <v>1.8671215142482582</v>
      </c>
      <c r="Y143" s="175">
        <v>2.24054581709791</v>
      </c>
    </row>
    <row r="144" spans="1:25" ht="15.75" hidden="1">
      <c r="A144" s="1">
        <v>131</v>
      </c>
      <c r="B144" s="52" t="s">
        <v>164</v>
      </c>
      <c r="C144" s="49">
        <v>28</v>
      </c>
      <c r="D144" s="49">
        <v>12</v>
      </c>
      <c r="E144" s="49">
        <v>0</v>
      </c>
      <c r="F144" s="50">
        <v>0</v>
      </c>
      <c r="G144" s="51">
        <f t="shared" si="22"/>
        <v>40</v>
      </c>
      <c r="H144" s="172"/>
      <c r="I144" s="174"/>
      <c r="J144" s="174"/>
      <c r="K144" s="174"/>
      <c r="L144" s="174"/>
      <c r="M144" s="174"/>
      <c r="N144" s="174"/>
      <c r="O144" s="174"/>
      <c r="P144" s="174"/>
      <c r="Q144" s="60"/>
      <c r="R144" s="174"/>
      <c r="S144" s="60"/>
      <c r="T144" s="174"/>
      <c r="U144" s="174"/>
      <c r="V144" s="174"/>
      <c r="W144" s="174"/>
      <c r="X144" s="174"/>
      <c r="Y144" s="176"/>
    </row>
    <row r="145" spans="1:25" ht="15.75" hidden="1">
      <c r="A145" s="1">
        <v>132</v>
      </c>
      <c r="B145" s="13" t="s">
        <v>140</v>
      </c>
      <c r="C145" s="4">
        <v>24</v>
      </c>
      <c r="D145" s="4">
        <v>16</v>
      </c>
      <c r="E145" s="4">
        <v>0</v>
      </c>
      <c r="F145" s="32">
        <v>0</v>
      </c>
      <c r="G145" s="33">
        <f t="shared" si="22"/>
        <v>40</v>
      </c>
      <c r="H145" s="6"/>
      <c r="I145" s="6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47"/>
    </row>
    <row r="146" spans="1:25" ht="15.75" hidden="1">
      <c r="A146" s="1">
        <v>133</v>
      </c>
      <c r="B146" s="13" t="s">
        <v>141</v>
      </c>
      <c r="C146" s="4">
        <v>27</v>
      </c>
      <c r="D146" s="4">
        <v>19</v>
      </c>
      <c r="E146" s="4">
        <v>1</v>
      </c>
      <c r="F146" s="32">
        <v>2</v>
      </c>
      <c r="G146" s="33">
        <f aca="true" t="shared" si="23" ref="G146:G212">SUM(C146:F146)</f>
        <v>49</v>
      </c>
      <c r="H146" s="6"/>
      <c r="I146" s="6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47"/>
    </row>
    <row r="147" spans="1:25" ht="15.75" hidden="1">
      <c r="A147" s="1">
        <v>134</v>
      </c>
      <c r="B147" s="13" t="s">
        <v>142</v>
      </c>
      <c r="C147" s="4">
        <v>56</v>
      </c>
      <c r="D147" s="4">
        <v>12</v>
      </c>
      <c r="E147" s="4">
        <v>0</v>
      </c>
      <c r="F147" s="32">
        <v>2</v>
      </c>
      <c r="G147" s="33">
        <f t="shared" si="23"/>
        <v>70</v>
      </c>
      <c r="H147" s="6"/>
      <c r="I147" s="6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47"/>
    </row>
    <row r="148" spans="1:25" ht="15.75" hidden="1">
      <c r="A148" s="1">
        <v>135</v>
      </c>
      <c r="B148" s="13" t="s">
        <v>143</v>
      </c>
      <c r="C148" s="4">
        <v>27</v>
      </c>
      <c r="D148" s="4">
        <v>34</v>
      </c>
      <c r="E148" s="4">
        <v>0</v>
      </c>
      <c r="F148" s="32">
        <v>0</v>
      </c>
      <c r="G148" s="33">
        <f t="shared" si="23"/>
        <v>61</v>
      </c>
      <c r="H148" s="5" t="s">
        <v>272</v>
      </c>
      <c r="I148" s="5">
        <v>5.887499999999999</v>
      </c>
      <c r="J148" s="5">
        <v>1135.4623437393602</v>
      </c>
      <c r="K148" s="5">
        <v>249.80171562265926</v>
      </c>
      <c r="L148" s="36">
        <v>1006.7083333333334</v>
      </c>
      <c r="M148" s="36">
        <v>800.125</v>
      </c>
      <c r="N148" s="5">
        <v>333.18573140800004</v>
      </c>
      <c r="O148" s="5">
        <v>127.5</v>
      </c>
      <c r="P148" s="5">
        <v>2517.3207803639925</v>
      </c>
      <c r="Q148" s="5">
        <v>15.485886489298883</v>
      </c>
      <c r="R148" s="5">
        <v>3674.1565105926516</v>
      </c>
      <c r="S148" s="5">
        <v>289.7151600362862</v>
      </c>
      <c r="T148" s="5"/>
      <c r="U148" s="5">
        <v>3963.871670628938</v>
      </c>
      <c r="V148" s="5">
        <v>118.91615011886813</v>
      </c>
      <c r="W148" s="5">
        <v>4082.787820747806</v>
      </c>
      <c r="X148" s="5">
        <v>5.577578990092632</v>
      </c>
      <c r="Y148" s="42">
        <v>6.693094788111158</v>
      </c>
    </row>
    <row r="149" spans="1:25" ht="15.75" hidden="1">
      <c r="A149" s="1">
        <v>136</v>
      </c>
      <c r="B149" s="13" t="s">
        <v>144</v>
      </c>
      <c r="C149" s="4">
        <v>30</v>
      </c>
      <c r="D149" s="4">
        <v>29</v>
      </c>
      <c r="E149" s="4">
        <v>1</v>
      </c>
      <c r="F149" s="32">
        <v>0</v>
      </c>
      <c r="G149" s="33">
        <f t="shared" si="23"/>
        <v>60</v>
      </c>
      <c r="H149" s="6"/>
      <c r="I149" s="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47"/>
    </row>
    <row r="150" spans="1:25" ht="15.75" hidden="1">
      <c r="A150" s="1">
        <v>137</v>
      </c>
      <c r="B150" s="21" t="s">
        <v>145</v>
      </c>
      <c r="C150" s="4">
        <v>9</v>
      </c>
      <c r="D150" s="4">
        <v>34</v>
      </c>
      <c r="E150" s="4">
        <v>0</v>
      </c>
      <c r="F150" s="32">
        <v>0</v>
      </c>
      <c r="G150" s="33">
        <f t="shared" si="23"/>
        <v>43</v>
      </c>
      <c r="H150" s="6"/>
      <c r="I150" s="6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47"/>
    </row>
    <row r="151" spans="1:25" ht="15.75" hidden="1">
      <c r="A151" s="1">
        <v>138</v>
      </c>
      <c r="B151" s="21" t="s">
        <v>146</v>
      </c>
      <c r="C151" s="4">
        <v>37</v>
      </c>
      <c r="D151" s="4">
        <v>58</v>
      </c>
      <c r="E151" s="4">
        <v>0</v>
      </c>
      <c r="F151" s="32">
        <v>0</v>
      </c>
      <c r="G151" s="33">
        <f t="shared" si="23"/>
        <v>95</v>
      </c>
      <c r="H151" s="5" t="s">
        <v>277</v>
      </c>
      <c r="I151" s="5">
        <v>5.887499999999999</v>
      </c>
      <c r="J151" s="5">
        <v>1135.4623437393602</v>
      </c>
      <c r="K151" s="5">
        <v>249.80171562265926</v>
      </c>
      <c r="L151" s="36">
        <v>1006.7083333333334</v>
      </c>
      <c r="M151" s="36">
        <v>800.125</v>
      </c>
      <c r="N151" s="5">
        <v>333.18573140800004</v>
      </c>
      <c r="O151" s="5">
        <v>127.5</v>
      </c>
      <c r="P151" s="5">
        <v>2517.3207803639925</v>
      </c>
      <c r="Q151" s="5">
        <v>24.1173642046458</v>
      </c>
      <c r="R151" s="5">
        <v>3682.787988307998</v>
      </c>
      <c r="S151" s="5">
        <v>451.1957410401178</v>
      </c>
      <c r="T151" s="5"/>
      <c r="U151" s="5">
        <v>4133.983729348116</v>
      </c>
      <c r="V151" s="5">
        <v>124.01951188044347</v>
      </c>
      <c r="W151" s="5">
        <v>4258.003241228559</v>
      </c>
      <c r="X151" s="5">
        <v>3.7350905624811923</v>
      </c>
      <c r="Y151" s="42">
        <v>4.482108674977431</v>
      </c>
    </row>
    <row r="152" spans="1:25" ht="15.75" hidden="1">
      <c r="A152" s="1">
        <v>139</v>
      </c>
      <c r="B152" s="21" t="s">
        <v>147</v>
      </c>
      <c r="C152" s="4">
        <v>25</v>
      </c>
      <c r="D152" s="4">
        <v>25</v>
      </c>
      <c r="E152" s="4">
        <v>0</v>
      </c>
      <c r="F152" s="32">
        <v>0</v>
      </c>
      <c r="G152" s="33">
        <f t="shared" si="23"/>
        <v>50</v>
      </c>
      <c r="H152" s="5" t="s">
        <v>272</v>
      </c>
      <c r="I152" s="5">
        <v>5.887499999999999</v>
      </c>
      <c r="J152" s="5">
        <v>1135.4623437393602</v>
      </c>
      <c r="K152" s="5">
        <v>249.80171562265926</v>
      </c>
      <c r="L152" s="36">
        <v>1006.7083333333334</v>
      </c>
      <c r="M152" s="36">
        <v>800.125</v>
      </c>
      <c r="N152" s="5">
        <v>333.18573140800004</v>
      </c>
      <c r="O152" s="5">
        <v>127.5</v>
      </c>
      <c r="P152" s="5">
        <v>2517.3207803639925</v>
      </c>
      <c r="Q152" s="5">
        <v>12.693349581392527</v>
      </c>
      <c r="R152" s="5">
        <v>3671.363973684745</v>
      </c>
      <c r="S152" s="5">
        <v>237.4714426526936</v>
      </c>
      <c r="T152" s="5"/>
      <c r="U152" s="5">
        <v>3908.8354163374383</v>
      </c>
      <c r="V152" s="5">
        <v>117.26506249012314</v>
      </c>
      <c r="W152" s="5">
        <v>4026.1004788275613</v>
      </c>
      <c r="X152" s="5">
        <v>6.710167464712602</v>
      </c>
      <c r="Y152" s="42">
        <v>8.062200957655122</v>
      </c>
    </row>
    <row r="153" spans="1:25" ht="15.75" hidden="1">
      <c r="A153" s="1">
        <v>140</v>
      </c>
      <c r="B153" s="21" t="s">
        <v>148</v>
      </c>
      <c r="C153" s="4">
        <v>25</v>
      </c>
      <c r="D153" s="4">
        <v>16</v>
      </c>
      <c r="E153" s="4">
        <v>0</v>
      </c>
      <c r="F153" s="32">
        <v>0</v>
      </c>
      <c r="G153" s="33">
        <f t="shared" si="23"/>
        <v>41</v>
      </c>
      <c r="H153" s="6"/>
      <c r="I153" s="6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47"/>
    </row>
    <row r="154" spans="1:25" ht="15.75" hidden="1">
      <c r="A154" s="1">
        <v>141</v>
      </c>
      <c r="B154" s="21" t="s">
        <v>149</v>
      </c>
      <c r="C154" s="4">
        <v>146</v>
      </c>
      <c r="D154" s="4">
        <v>10</v>
      </c>
      <c r="E154" s="4">
        <v>0</v>
      </c>
      <c r="F154" s="32">
        <v>0</v>
      </c>
      <c r="G154" s="33">
        <f t="shared" si="23"/>
        <v>156</v>
      </c>
      <c r="H154" s="5" t="s">
        <v>269</v>
      </c>
      <c r="I154" s="5">
        <v>5.887499999999999</v>
      </c>
      <c r="J154" s="5">
        <v>1135.4623437393602</v>
      </c>
      <c r="K154" s="5">
        <v>249.80171562265926</v>
      </c>
      <c r="L154" s="36">
        <v>1006.7083333333334</v>
      </c>
      <c r="M154" s="36">
        <v>800.125</v>
      </c>
      <c r="N154" s="5">
        <v>333.18573140800004</v>
      </c>
      <c r="O154" s="5">
        <v>127.5</v>
      </c>
      <c r="P154" s="5">
        <v>2517.3207803639925</v>
      </c>
      <c r="Q154" s="5">
        <v>39.60325069394468</v>
      </c>
      <c r="R154" s="5">
        <v>3698.273874797297</v>
      </c>
      <c r="S154" s="5">
        <v>740.910901076404</v>
      </c>
      <c r="T154" s="5"/>
      <c r="U154" s="5">
        <v>4439.184775873701</v>
      </c>
      <c r="V154" s="5">
        <v>133.17554327621104</v>
      </c>
      <c r="W154" s="5">
        <v>4572.360319149912</v>
      </c>
      <c r="X154" s="5">
        <v>2.4425001704860643</v>
      </c>
      <c r="Y154" s="42">
        <v>2.931000204583277</v>
      </c>
    </row>
    <row r="155" spans="1:25" ht="15.75" hidden="1">
      <c r="A155" s="1">
        <v>142</v>
      </c>
      <c r="B155" s="21" t="s">
        <v>150</v>
      </c>
      <c r="C155" s="4">
        <v>55</v>
      </c>
      <c r="D155" s="4">
        <v>35</v>
      </c>
      <c r="E155" s="4">
        <v>0</v>
      </c>
      <c r="F155" s="32">
        <v>0</v>
      </c>
      <c r="G155" s="33">
        <f t="shared" si="23"/>
        <v>90</v>
      </c>
      <c r="H155" s="6"/>
      <c r="I155" s="6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47"/>
    </row>
    <row r="156" spans="1:25" ht="15.75" hidden="1">
      <c r="A156" s="1">
        <v>143</v>
      </c>
      <c r="B156" s="21" t="s">
        <v>151</v>
      </c>
      <c r="C156" s="4">
        <v>10</v>
      </c>
      <c r="D156" s="4">
        <v>19</v>
      </c>
      <c r="E156" s="4">
        <v>0</v>
      </c>
      <c r="F156" s="32">
        <v>0</v>
      </c>
      <c r="G156" s="33">
        <f t="shared" si="23"/>
        <v>29</v>
      </c>
      <c r="H156" s="6"/>
      <c r="I156" s="6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47"/>
    </row>
    <row r="157" spans="1:25" ht="15.75" hidden="1">
      <c r="A157" s="1">
        <v>144</v>
      </c>
      <c r="B157" s="13" t="s">
        <v>152</v>
      </c>
      <c r="C157" s="4">
        <v>19</v>
      </c>
      <c r="D157" s="4">
        <v>21</v>
      </c>
      <c r="E157" s="4">
        <v>0</v>
      </c>
      <c r="F157" s="32">
        <v>0</v>
      </c>
      <c r="G157" s="33">
        <f t="shared" si="23"/>
        <v>40</v>
      </c>
      <c r="H157" s="5" t="s">
        <v>272</v>
      </c>
      <c r="I157" s="5">
        <v>5.887499999999999</v>
      </c>
      <c r="J157" s="5">
        <v>1135.4623437393602</v>
      </c>
      <c r="K157" s="5">
        <v>249.80171562265926</v>
      </c>
      <c r="L157" s="36">
        <v>1006.7083333333334</v>
      </c>
      <c r="M157" s="36">
        <v>800.125</v>
      </c>
      <c r="N157" s="5">
        <v>333.18573140800004</v>
      </c>
      <c r="O157" s="5">
        <v>127.5</v>
      </c>
      <c r="P157" s="5">
        <v>2517.3207803639925</v>
      </c>
      <c r="Q157" s="5">
        <v>10.15467966511402</v>
      </c>
      <c r="R157" s="5">
        <v>3668.8253037684667</v>
      </c>
      <c r="S157" s="5">
        <v>189.97715412215487</v>
      </c>
      <c r="T157" s="5"/>
      <c r="U157" s="5">
        <v>3858.8024578906216</v>
      </c>
      <c r="V157" s="5">
        <v>115.76407373671864</v>
      </c>
      <c r="W157" s="5">
        <v>3974.5665316273403</v>
      </c>
      <c r="X157" s="5">
        <v>8.280346940890292</v>
      </c>
      <c r="Y157" s="42">
        <v>9.936416329068349</v>
      </c>
    </row>
    <row r="158" spans="1:25" ht="15.75" hidden="1">
      <c r="A158" s="23">
        <v>145</v>
      </c>
      <c r="B158" s="13" t="s">
        <v>153</v>
      </c>
      <c r="C158" s="4">
        <v>40</v>
      </c>
      <c r="D158" s="4">
        <v>48</v>
      </c>
      <c r="E158" s="4">
        <v>0</v>
      </c>
      <c r="F158" s="32">
        <v>2</v>
      </c>
      <c r="G158" s="33">
        <f t="shared" si="23"/>
        <v>90</v>
      </c>
      <c r="H158" s="6"/>
      <c r="I158" s="6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47"/>
    </row>
    <row r="159" spans="1:25" ht="15.75" hidden="1">
      <c r="A159" s="23">
        <v>146</v>
      </c>
      <c r="B159" s="13" t="s">
        <v>154</v>
      </c>
      <c r="C159" s="4">
        <v>53</v>
      </c>
      <c r="D159" s="4">
        <v>7</v>
      </c>
      <c r="E159" s="4">
        <v>0</v>
      </c>
      <c r="F159" s="32">
        <v>0</v>
      </c>
      <c r="G159" s="33">
        <f t="shared" si="23"/>
        <v>60</v>
      </c>
      <c r="H159" s="6"/>
      <c r="I159" s="6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47"/>
    </row>
    <row r="160" spans="1:25" ht="15.75" hidden="1">
      <c r="A160" s="1">
        <v>147</v>
      </c>
      <c r="B160" s="13" t="s">
        <v>155</v>
      </c>
      <c r="C160" s="4">
        <v>22</v>
      </c>
      <c r="D160" s="4">
        <v>9</v>
      </c>
      <c r="E160" s="4">
        <v>0</v>
      </c>
      <c r="F160" s="32">
        <v>0</v>
      </c>
      <c r="G160" s="33">
        <f t="shared" si="23"/>
        <v>31</v>
      </c>
      <c r="H160" s="6"/>
      <c r="I160" s="6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47"/>
    </row>
    <row r="161" spans="1:25" ht="31.5" hidden="1">
      <c r="A161" s="1">
        <v>148</v>
      </c>
      <c r="B161" s="26" t="s">
        <v>156</v>
      </c>
      <c r="C161" s="11">
        <v>41</v>
      </c>
      <c r="D161" s="11">
        <v>27</v>
      </c>
      <c r="E161" s="11">
        <v>0</v>
      </c>
      <c r="F161" s="28">
        <v>0</v>
      </c>
      <c r="G161" s="29">
        <f t="shared" si="23"/>
        <v>68</v>
      </c>
      <c r="H161" s="39" t="s">
        <v>268</v>
      </c>
      <c r="I161" s="5">
        <v>5.887499999999999</v>
      </c>
      <c r="J161" s="5">
        <v>1135.4623437393602</v>
      </c>
      <c r="K161" s="5">
        <v>249.80171562265926</v>
      </c>
      <c r="L161" s="36">
        <v>481.0375</v>
      </c>
      <c r="M161" s="5">
        <v>491.5005</v>
      </c>
      <c r="N161" s="5">
        <v>333.18573140800004</v>
      </c>
      <c r="O161" s="5">
        <v>127.5</v>
      </c>
      <c r="P161" s="5">
        <v>1683.0254470306593</v>
      </c>
      <c r="Q161" s="5">
        <v>17.262955430693836</v>
      </c>
      <c r="R161" s="5">
        <v>2841.638246200713</v>
      </c>
      <c r="S161" s="5">
        <v>322.9611620076633</v>
      </c>
      <c r="T161" s="5"/>
      <c r="U161" s="5">
        <v>3164.5994082083766</v>
      </c>
      <c r="V161" s="5">
        <v>94.9379822462513</v>
      </c>
      <c r="W161" s="5">
        <v>3259.5373904546277</v>
      </c>
      <c r="X161" s="5">
        <v>3.99453111575322</v>
      </c>
      <c r="Y161" s="42">
        <v>4.793437338903864</v>
      </c>
    </row>
    <row r="162" spans="1:25" ht="31.5" hidden="1">
      <c r="A162" s="1">
        <v>149</v>
      </c>
      <c r="B162" s="26" t="s">
        <v>157</v>
      </c>
      <c r="C162" s="11">
        <v>45</v>
      </c>
      <c r="D162" s="11">
        <v>15</v>
      </c>
      <c r="E162" s="11">
        <v>0</v>
      </c>
      <c r="F162" s="28">
        <v>0</v>
      </c>
      <c r="G162" s="29">
        <f t="shared" si="23"/>
        <v>60</v>
      </c>
      <c r="H162" s="39" t="s">
        <v>268</v>
      </c>
      <c r="I162" s="5">
        <v>5.887499999999999</v>
      </c>
      <c r="J162" s="5">
        <v>1135.4623437393602</v>
      </c>
      <c r="K162" s="5">
        <v>249.80171562265926</v>
      </c>
      <c r="L162" s="36">
        <v>481.0375</v>
      </c>
      <c r="M162" s="5">
        <v>491.5005</v>
      </c>
      <c r="N162" s="5">
        <v>333.18573140800004</v>
      </c>
      <c r="O162" s="5">
        <v>127.5</v>
      </c>
      <c r="P162" s="5">
        <v>1683.0254470306593</v>
      </c>
      <c r="Q162" s="5">
        <v>15.232019497671033</v>
      </c>
      <c r="R162" s="5">
        <v>2839.6073102676905</v>
      </c>
      <c r="S162" s="5">
        <v>284.9657311832323</v>
      </c>
      <c r="T162" s="5"/>
      <c r="U162" s="5">
        <v>3124.573041450923</v>
      </c>
      <c r="V162" s="5">
        <v>93.73719124352769</v>
      </c>
      <c r="W162" s="5">
        <v>3218.310232694451</v>
      </c>
      <c r="X162" s="5">
        <v>4.469875323186737</v>
      </c>
      <c r="Y162" s="42">
        <v>5.363850387824084</v>
      </c>
    </row>
    <row r="163" spans="1:25" ht="15.75" hidden="1">
      <c r="A163" s="43">
        <v>150</v>
      </c>
      <c r="B163" s="58" t="s">
        <v>158</v>
      </c>
      <c r="C163" s="4">
        <v>6</v>
      </c>
      <c r="D163" s="4">
        <v>2</v>
      </c>
      <c r="E163" s="4">
        <v>0</v>
      </c>
      <c r="F163" s="32">
        <v>0</v>
      </c>
      <c r="G163" s="33">
        <f t="shared" si="23"/>
        <v>8</v>
      </c>
      <c r="H163" s="36" t="s">
        <v>283</v>
      </c>
      <c r="I163" s="36"/>
      <c r="J163" s="36"/>
      <c r="K163" s="36"/>
      <c r="L163" s="36">
        <v>1006.7083333333334</v>
      </c>
      <c r="M163" s="36"/>
      <c r="N163" s="36">
        <v>333.18573140800004</v>
      </c>
      <c r="O163" s="36">
        <v>127.5</v>
      </c>
      <c r="P163" s="36">
        <v>1467.3940647413333</v>
      </c>
      <c r="Q163" s="36">
        <v>2.0309359330228043</v>
      </c>
      <c r="R163" s="36">
        <v>1469.4250006743562</v>
      </c>
      <c r="S163" s="36">
        <v>37.995430824430976</v>
      </c>
      <c r="T163" s="36"/>
      <c r="U163" s="36">
        <v>1507.4204314987871</v>
      </c>
      <c r="V163" s="36">
        <v>45.222612944963615</v>
      </c>
      <c r="W163" s="36">
        <v>1552.6430444437508</v>
      </c>
      <c r="X163" s="36">
        <v>16.17336504628907</v>
      </c>
      <c r="Y163" s="42">
        <v>19.408038055546886</v>
      </c>
    </row>
    <row r="164" spans="1:25" ht="15.75" hidden="1">
      <c r="A164" s="1">
        <v>151</v>
      </c>
      <c r="B164" s="19" t="s">
        <v>159</v>
      </c>
      <c r="C164" s="4">
        <v>8</v>
      </c>
      <c r="D164" s="4">
        <v>8</v>
      </c>
      <c r="E164" s="4">
        <v>0</v>
      </c>
      <c r="F164" s="32">
        <v>0</v>
      </c>
      <c r="G164" s="33">
        <f t="shared" si="23"/>
        <v>16</v>
      </c>
      <c r="H164" s="6"/>
      <c r="I164" s="6"/>
      <c r="J164" s="8"/>
      <c r="K164" s="8"/>
      <c r="L164" s="5"/>
      <c r="M164" s="5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47"/>
    </row>
    <row r="165" spans="1:25" ht="15.75" hidden="1">
      <c r="A165" s="1">
        <v>152</v>
      </c>
      <c r="B165" s="19" t="s">
        <v>160</v>
      </c>
      <c r="C165" s="4">
        <v>7</v>
      </c>
      <c r="D165" s="4">
        <v>7</v>
      </c>
      <c r="E165" s="4">
        <v>0</v>
      </c>
      <c r="F165" s="32">
        <v>0</v>
      </c>
      <c r="G165" s="33">
        <f t="shared" si="23"/>
        <v>14</v>
      </c>
      <c r="H165" s="6"/>
      <c r="I165" s="6"/>
      <c r="J165" s="8"/>
      <c r="K165" s="8"/>
      <c r="L165" s="5"/>
      <c r="M165" s="5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47"/>
    </row>
    <row r="166" spans="1:25" ht="15.75" hidden="1">
      <c r="A166" s="1">
        <v>153</v>
      </c>
      <c r="B166" s="13" t="s">
        <v>161</v>
      </c>
      <c r="C166" s="4">
        <v>84</v>
      </c>
      <c r="D166" s="4">
        <v>32</v>
      </c>
      <c r="E166" s="4">
        <v>1</v>
      </c>
      <c r="F166" s="32">
        <v>6</v>
      </c>
      <c r="G166" s="33">
        <f t="shared" si="23"/>
        <v>123</v>
      </c>
      <c r="H166" s="6" t="s">
        <v>270</v>
      </c>
      <c r="I166" s="5">
        <v>5.887499999999999</v>
      </c>
      <c r="J166" s="5">
        <v>1135.4623437393602</v>
      </c>
      <c r="K166" s="5">
        <v>249.80171562265926</v>
      </c>
      <c r="L166" s="5">
        <v>687.9525</v>
      </c>
      <c r="M166" s="36">
        <v>799.53</v>
      </c>
      <c r="N166" s="5">
        <v>333.18573140800004</v>
      </c>
      <c r="O166" s="5">
        <v>127.5</v>
      </c>
      <c r="P166" s="5">
        <v>2197.9699470306596</v>
      </c>
      <c r="Q166" s="5">
        <v>31.225639970225615</v>
      </c>
      <c r="R166" s="5">
        <v>3370.545430740245</v>
      </c>
      <c r="S166" s="5">
        <v>584.1797489256262</v>
      </c>
      <c r="T166" s="5"/>
      <c r="U166" s="5">
        <v>3954.725179665871</v>
      </c>
      <c r="V166" s="5">
        <v>118.64175538997613</v>
      </c>
      <c r="W166" s="5">
        <v>4073.366935055847</v>
      </c>
      <c r="X166" s="5">
        <v>2.7597336958372947</v>
      </c>
      <c r="Y166" s="42">
        <v>3.3116804350047535</v>
      </c>
    </row>
    <row r="167" spans="1:25" ht="15.75" hidden="1">
      <c r="A167" s="1">
        <v>154</v>
      </c>
      <c r="B167" s="13" t="s">
        <v>162</v>
      </c>
      <c r="C167" s="4">
        <v>1</v>
      </c>
      <c r="D167" s="4">
        <v>1</v>
      </c>
      <c r="E167" s="4">
        <v>0</v>
      </c>
      <c r="F167" s="32">
        <v>0</v>
      </c>
      <c r="G167" s="33">
        <f t="shared" si="23"/>
        <v>2</v>
      </c>
      <c r="H167" s="6"/>
      <c r="I167" s="6"/>
      <c r="J167" s="8"/>
      <c r="K167" s="8"/>
      <c r="L167" s="5"/>
      <c r="M167" s="5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47"/>
    </row>
    <row r="168" spans="1:25" ht="15.75" hidden="1">
      <c r="A168" s="1">
        <v>155</v>
      </c>
      <c r="B168" s="13" t="s">
        <v>163</v>
      </c>
      <c r="C168" s="4">
        <v>2</v>
      </c>
      <c r="D168" s="4">
        <v>1</v>
      </c>
      <c r="E168" s="4">
        <v>0</v>
      </c>
      <c r="F168" s="32">
        <v>0</v>
      </c>
      <c r="G168" s="33">
        <f t="shared" si="23"/>
        <v>3</v>
      </c>
      <c r="H168" s="6"/>
      <c r="I168" s="6"/>
      <c r="J168" s="8"/>
      <c r="K168" s="8"/>
      <c r="L168" s="5"/>
      <c r="M168" s="5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47"/>
    </row>
    <row r="169" spans="1:25" ht="15.75" hidden="1">
      <c r="A169" s="1">
        <v>156</v>
      </c>
      <c r="B169" s="13" t="s">
        <v>164</v>
      </c>
      <c r="C169" s="4">
        <v>28</v>
      </c>
      <c r="D169" s="4">
        <v>12</v>
      </c>
      <c r="E169" s="4">
        <v>0</v>
      </c>
      <c r="F169" s="32">
        <v>0</v>
      </c>
      <c r="G169" s="33">
        <f t="shared" si="23"/>
        <v>40</v>
      </c>
      <c r="H169" s="6"/>
      <c r="I169" s="6"/>
      <c r="J169" s="8"/>
      <c r="K169" s="8"/>
      <c r="L169" s="5"/>
      <c r="M169" s="5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47"/>
    </row>
    <row r="170" spans="1:25" ht="15.75" hidden="1">
      <c r="A170" s="1">
        <v>157</v>
      </c>
      <c r="B170" s="19" t="s">
        <v>165</v>
      </c>
      <c r="C170" s="4">
        <v>46</v>
      </c>
      <c r="D170" s="4">
        <v>25</v>
      </c>
      <c r="E170" s="4">
        <v>9</v>
      </c>
      <c r="F170" s="32">
        <v>3</v>
      </c>
      <c r="G170" s="33">
        <f t="shared" si="23"/>
        <v>83</v>
      </c>
      <c r="H170" s="5" t="s">
        <v>269</v>
      </c>
      <c r="I170" s="5">
        <v>5.887499999999999</v>
      </c>
      <c r="J170" s="5">
        <v>1135.4623437393602</v>
      </c>
      <c r="K170" s="5">
        <v>249.80171562265926</v>
      </c>
      <c r="L170" s="36">
        <v>1006.7083333333334</v>
      </c>
      <c r="M170" s="36">
        <v>800.125</v>
      </c>
      <c r="N170" s="5">
        <v>333.18573140800004</v>
      </c>
      <c r="O170" s="5">
        <v>127.5</v>
      </c>
      <c r="P170" s="5">
        <v>2517.3207803639925</v>
      </c>
      <c r="Q170" s="5">
        <v>21.070960305111594</v>
      </c>
      <c r="R170" s="5">
        <v>3679.741584408464</v>
      </c>
      <c r="S170" s="5">
        <v>394.20259480347136</v>
      </c>
      <c r="T170" s="5"/>
      <c r="U170" s="5">
        <v>4073.944179211935</v>
      </c>
      <c r="V170" s="5">
        <v>122.21832537635805</v>
      </c>
      <c r="W170" s="5">
        <v>4196.162504588293</v>
      </c>
      <c r="X170" s="5">
        <v>4.213014562839652</v>
      </c>
      <c r="Y170" s="42">
        <v>5.0556174754075816</v>
      </c>
    </row>
    <row r="171" spans="1:25" ht="15.75" hidden="1">
      <c r="A171" s="1">
        <v>158</v>
      </c>
      <c r="B171" s="13" t="s">
        <v>166</v>
      </c>
      <c r="C171" s="4">
        <v>5</v>
      </c>
      <c r="D171" s="4">
        <v>3</v>
      </c>
      <c r="E171" s="4">
        <v>0</v>
      </c>
      <c r="F171" s="32">
        <v>0</v>
      </c>
      <c r="G171" s="33">
        <f t="shared" si="23"/>
        <v>8</v>
      </c>
      <c r="H171" s="6"/>
      <c r="I171" s="6"/>
      <c r="J171" s="8"/>
      <c r="K171" s="8"/>
      <c r="L171" s="5"/>
      <c r="M171" s="5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47"/>
    </row>
    <row r="172" spans="1:25" ht="15.75" hidden="1">
      <c r="A172" s="1">
        <v>159</v>
      </c>
      <c r="B172" s="13" t="s">
        <v>167</v>
      </c>
      <c r="C172" s="4">
        <v>26</v>
      </c>
      <c r="D172" s="4">
        <v>0</v>
      </c>
      <c r="E172" s="4">
        <v>0</v>
      </c>
      <c r="F172" s="32">
        <v>0</v>
      </c>
      <c r="G172" s="33">
        <f t="shared" si="23"/>
        <v>26</v>
      </c>
      <c r="H172" s="5" t="s">
        <v>272</v>
      </c>
      <c r="I172" s="5">
        <v>5.887499999999999</v>
      </c>
      <c r="J172" s="5">
        <v>1135.4623437393602</v>
      </c>
      <c r="K172" s="5">
        <v>249.80171562265926</v>
      </c>
      <c r="L172" s="36">
        <v>1006.7083333333334</v>
      </c>
      <c r="M172" s="36">
        <v>800.125</v>
      </c>
      <c r="N172" s="5">
        <v>333.18573140800004</v>
      </c>
      <c r="O172" s="5">
        <v>127.5</v>
      </c>
      <c r="P172" s="5">
        <v>2517.3207803639925</v>
      </c>
      <c r="Q172" s="5">
        <v>6.600541782324114</v>
      </c>
      <c r="R172" s="5">
        <v>3665.2711658856765</v>
      </c>
      <c r="S172" s="5">
        <v>123.48515017940068</v>
      </c>
      <c r="T172" s="5"/>
      <c r="U172" s="5">
        <v>3788.756316065077</v>
      </c>
      <c r="V172" s="5">
        <v>113.66268948195231</v>
      </c>
      <c r="W172" s="5">
        <v>3902.4190055470294</v>
      </c>
      <c r="X172" s="5">
        <v>12.507753222907146</v>
      </c>
      <c r="Y172" s="42">
        <v>15.009303867488574</v>
      </c>
    </row>
    <row r="173" spans="1:25" ht="15.75" hidden="1">
      <c r="A173" s="1">
        <v>160</v>
      </c>
      <c r="B173" s="13" t="s">
        <v>168</v>
      </c>
      <c r="C173" s="4">
        <v>25</v>
      </c>
      <c r="D173" s="4">
        <v>14</v>
      </c>
      <c r="E173" s="4">
        <v>1</v>
      </c>
      <c r="F173" s="32">
        <v>0</v>
      </c>
      <c r="G173" s="33">
        <f t="shared" si="23"/>
        <v>40</v>
      </c>
      <c r="H173" s="6" t="s">
        <v>271</v>
      </c>
      <c r="I173" s="5">
        <v>5.887499999999999</v>
      </c>
      <c r="J173" s="5">
        <v>1135.4623437393602</v>
      </c>
      <c r="K173" s="5">
        <v>249.80171562265926</v>
      </c>
      <c r="L173" s="5">
        <v>488.8675</v>
      </c>
      <c r="M173" s="36">
        <v>799.53</v>
      </c>
      <c r="N173" s="5">
        <v>333.18573140800004</v>
      </c>
      <c r="O173" s="5">
        <v>127.5</v>
      </c>
      <c r="P173" s="5">
        <v>1998.8849470306593</v>
      </c>
      <c r="Q173" s="5">
        <v>10.15467966511402</v>
      </c>
      <c r="R173" s="5">
        <v>3150.3894704351337</v>
      </c>
      <c r="S173" s="5">
        <v>189.97715412215487</v>
      </c>
      <c r="T173" s="5"/>
      <c r="U173" s="5">
        <v>3340.3666245572886</v>
      </c>
      <c r="V173" s="5">
        <v>100.21099873671865</v>
      </c>
      <c r="W173" s="5">
        <v>3440.577623294007</v>
      </c>
      <c r="X173" s="5">
        <v>7.167870048529181</v>
      </c>
      <c r="Y173" s="42">
        <v>8.601444058235018</v>
      </c>
    </row>
    <row r="174" spans="1:25" ht="15.75" hidden="1">
      <c r="A174" s="1">
        <v>158</v>
      </c>
      <c r="B174" s="20" t="s">
        <v>169</v>
      </c>
      <c r="C174" s="4">
        <v>18</v>
      </c>
      <c r="D174" s="4">
        <v>17</v>
      </c>
      <c r="E174" s="4">
        <v>0</v>
      </c>
      <c r="F174" s="32">
        <v>0</v>
      </c>
      <c r="G174" s="33">
        <f t="shared" si="23"/>
        <v>35</v>
      </c>
      <c r="H174" s="6"/>
      <c r="I174" s="6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47"/>
    </row>
    <row r="175" spans="1:25" ht="15.75" hidden="1">
      <c r="A175" s="43">
        <v>161</v>
      </c>
      <c r="B175" s="57" t="s">
        <v>286</v>
      </c>
      <c r="C175" s="4">
        <v>8</v>
      </c>
      <c r="D175" s="4">
        <v>0</v>
      </c>
      <c r="E175" s="4">
        <v>0</v>
      </c>
      <c r="F175" s="32">
        <v>0</v>
      </c>
      <c r="G175" s="33">
        <f t="shared" si="23"/>
        <v>8</v>
      </c>
      <c r="H175" s="63" t="s">
        <v>287</v>
      </c>
      <c r="I175" s="36"/>
      <c r="J175" s="36"/>
      <c r="K175" s="36"/>
      <c r="L175" s="36">
        <v>723.695</v>
      </c>
      <c r="M175" s="36"/>
      <c r="N175" s="36">
        <v>333.18573140800004</v>
      </c>
      <c r="O175" s="36">
        <v>127.5</v>
      </c>
      <c r="P175" s="36">
        <v>1184.380731408</v>
      </c>
      <c r="Q175" s="36">
        <v>2.0309359330228043</v>
      </c>
      <c r="R175" s="36">
        <v>1186.4116673410228</v>
      </c>
      <c r="S175" s="36">
        <v>37.995430824430976</v>
      </c>
      <c r="T175" s="36"/>
      <c r="U175" s="36">
        <v>1224.4070981654538</v>
      </c>
      <c r="V175" s="36">
        <v>36.732212944963614</v>
      </c>
      <c r="W175" s="36">
        <v>1261.1393111104173</v>
      </c>
      <c r="X175" s="36">
        <v>13.136867824066847</v>
      </c>
      <c r="Y175" s="42">
        <v>15.764241388880215</v>
      </c>
    </row>
    <row r="176" spans="1:25" ht="15.75" hidden="1">
      <c r="A176" s="62">
        <v>162</v>
      </c>
      <c r="B176" s="57" t="s">
        <v>169</v>
      </c>
      <c r="C176" s="4">
        <v>18</v>
      </c>
      <c r="D176" s="4">
        <v>17</v>
      </c>
      <c r="E176" s="4">
        <v>0</v>
      </c>
      <c r="F176" s="32">
        <v>0</v>
      </c>
      <c r="G176" s="33">
        <f t="shared" si="23"/>
        <v>35</v>
      </c>
      <c r="H176" s="63" t="s">
        <v>271</v>
      </c>
      <c r="I176" s="36">
        <v>5.887499999999999</v>
      </c>
      <c r="J176" s="36">
        <v>1135.4623437393602</v>
      </c>
      <c r="K176" s="36">
        <v>249.80171562265926</v>
      </c>
      <c r="L176" s="36">
        <v>488.8675</v>
      </c>
      <c r="M176" s="36">
        <v>799.53</v>
      </c>
      <c r="N176" s="36">
        <v>333.18573140800004</v>
      </c>
      <c r="O176" s="36">
        <v>127.5</v>
      </c>
      <c r="P176" s="36">
        <v>1998.8849470306593</v>
      </c>
      <c r="Q176" s="36">
        <v>8.885344706974768</v>
      </c>
      <c r="R176" s="36">
        <v>3149.120135476994</v>
      </c>
      <c r="S176" s="36">
        <v>166.23000985688552</v>
      </c>
      <c r="T176" s="36"/>
      <c r="U176" s="36">
        <v>3315.3501453338795</v>
      </c>
      <c r="V176" s="36">
        <v>99.46050436001639</v>
      </c>
      <c r="W176" s="36">
        <v>3414.810649693896</v>
      </c>
      <c r="X176" s="36">
        <v>8.130501546890228</v>
      </c>
      <c r="Y176" s="42">
        <v>9.766601856268274</v>
      </c>
    </row>
    <row r="177" spans="1:25" ht="15.75" hidden="1">
      <c r="A177" s="43">
        <v>163</v>
      </c>
      <c r="B177" s="57" t="s">
        <v>170</v>
      </c>
      <c r="C177" s="4">
        <v>6</v>
      </c>
      <c r="D177" s="4">
        <v>2</v>
      </c>
      <c r="E177" s="4">
        <v>0</v>
      </c>
      <c r="F177" s="32">
        <v>0</v>
      </c>
      <c r="G177" s="33">
        <f t="shared" si="23"/>
        <v>8</v>
      </c>
      <c r="H177" s="63" t="s">
        <v>287</v>
      </c>
      <c r="I177" s="36"/>
      <c r="J177" s="36"/>
      <c r="K177" s="36"/>
      <c r="L177" s="36">
        <v>723.695</v>
      </c>
      <c r="M177" s="36"/>
      <c r="N177" s="36">
        <v>333.18573140800004</v>
      </c>
      <c r="O177" s="36">
        <v>127.5</v>
      </c>
      <c r="P177" s="36">
        <v>1184.380731408</v>
      </c>
      <c r="Q177" s="36">
        <v>2.0309359330228043</v>
      </c>
      <c r="R177" s="36">
        <v>1186.4116673410228</v>
      </c>
      <c r="S177" s="36">
        <v>37.995430824430976</v>
      </c>
      <c r="T177" s="36"/>
      <c r="U177" s="36">
        <v>1224.4070981654538</v>
      </c>
      <c r="V177" s="36">
        <v>36.732212944963614</v>
      </c>
      <c r="W177" s="36">
        <v>1261.1393111104173</v>
      </c>
      <c r="X177" s="36">
        <v>13.136867824066847</v>
      </c>
      <c r="Y177" s="42">
        <v>15.764241388880215</v>
      </c>
    </row>
    <row r="178" spans="1:25" ht="31.5" hidden="1">
      <c r="A178" s="1">
        <v>164</v>
      </c>
      <c r="B178" s="20" t="s">
        <v>171</v>
      </c>
      <c r="C178" s="11">
        <v>71</v>
      </c>
      <c r="D178" s="11">
        <v>23</v>
      </c>
      <c r="E178" s="11">
        <v>0</v>
      </c>
      <c r="F178" s="28">
        <v>8</v>
      </c>
      <c r="G178" s="29">
        <f t="shared" si="23"/>
        <v>102</v>
      </c>
      <c r="H178" s="39" t="s">
        <v>285</v>
      </c>
      <c r="I178" s="5">
        <v>5.887499999999999</v>
      </c>
      <c r="J178" s="5">
        <v>1135.4623437393602</v>
      </c>
      <c r="K178" s="5">
        <v>249.80171562265926</v>
      </c>
      <c r="L178" s="36">
        <v>481.0375</v>
      </c>
      <c r="M178" s="5">
        <v>491.5005</v>
      </c>
      <c r="N178" s="5">
        <v>333.18573140800004</v>
      </c>
      <c r="O178" s="5">
        <v>127.5</v>
      </c>
      <c r="P178" s="5">
        <v>1683.0254470306593</v>
      </c>
      <c r="Q178" s="5">
        <v>25.894433146040754</v>
      </c>
      <c r="R178" s="5">
        <v>2850.2697239160602</v>
      </c>
      <c r="S178" s="5">
        <v>484.44174301149496</v>
      </c>
      <c r="T178" s="5"/>
      <c r="U178" s="5">
        <v>3334.711466927555</v>
      </c>
      <c r="V178" s="5">
        <v>100.04134400782665</v>
      </c>
      <c r="W178" s="5">
        <v>3434.752810935382</v>
      </c>
      <c r="X178" s="5">
        <v>2.8061705971694297</v>
      </c>
      <c r="Y178" s="42">
        <v>3.3674047166033154</v>
      </c>
    </row>
    <row r="179" spans="1:25" ht="15.75" hidden="1">
      <c r="A179" s="1">
        <v>165</v>
      </c>
      <c r="B179" s="13" t="s">
        <v>172</v>
      </c>
      <c r="C179" s="4">
        <v>4</v>
      </c>
      <c r="D179" s="4">
        <v>4</v>
      </c>
      <c r="E179" s="4">
        <v>0</v>
      </c>
      <c r="F179" s="32">
        <v>0</v>
      </c>
      <c r="G179" s="33">
        <f t="shared" si="23"/>
        <v>8</v>
      </c>
      <c r="H179" s="6"/>
      <c r="I179" s="6"/>
      <c r="J179" s="8"/>
      <c r="K179" s="8"/>
      <c r="L179" s="5"/>
      <c r="M179" s="5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47"/>
    </row>
    <row r="180" spans="1:25" ht="15.75" hidden="1">
      <c r="A180" s="1">
        <v>166</v>
      </c>
      <c r="B180" s="13" t="s">
        <v>173</v>
      </c>
      <c r="C180" s="4">
        <v>4</v>
      </c>
      <c r="D180" s="4">
        <v>1</v>
      </c>
      <c r="E180" s="4">
        <v>0</v>
      </c>
      <c r="F180" s="32">
        <v>4</v>
      </c>
      <c r="G180" s="33">
        <f t="shared" si="23"/>
        <v>9</v>
      </c>
      <c r="H180" s="6"/>
      <c r="I180" s="6"/>
      <c r="J180" s="8"/>
      <c r="K180" s="8"/>
      <c r="L180" s="5"/>
      <c r="M180" s="5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47"/>
    </row>
    <row r="181" spans="1:25" ht="15.75" hidden="1">
      <c r="A181" s="1">
        <v>167</v>
      </c>
      <c r="B181" s="13" t="s">
        <v>174</v>
      </c>
      <c r="C181" s="4">
        <v>3</v>
      </c>
      <c r="D181" s="4">
        <v>1</v>
      </c>
      <c r="E181" s="4">
        <v>0</v>
      </c>
      <c r="F181" s="32">
        <v>1</v>
      </c>
      <c r="G181" s="33">
        <f t="shared" si="23"/>
        <v>5</v>
      </c>
      <c r="H181" s="6"/>
      <c r="I181" s="6"/>
      <c r="J181" s="8"/>
      <c r="K181" s="8"/>
      <c r="L181" s="5"/>
      <c r="M181" s="5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47"/>
    </row>
    <row r="182" spans="1:25" ht="15.75" hidden="1">
      <c r="A182" s="1">
        <v>168</v>
      </c>
      <c r="B182" s="13" t="s">
        <v>175</v>
      </c>
      <c r="C182" s="4">
        <v>43</v>
      </c>
      <c r="D182" s="4">
        <v>6</v>
      </c>
      <c r="E182" s="4">
        <v>5</v>
      </c>
      <c r="F182" s="32">
        <v>5</v>
      </c>
      <c r="G182" s="33">
        <f t="shared" si="23"/>
        <v>59</v>
      </c>
      <c r="H182" s="5" t="s">
        <v>269</v>
      </c>
      <c r="I182" s="5">
        <v>5.887499999999999</v>
      </c>
      <c r="J182" s="5">
        <v>1135.4623437393602</v>
      </c>
      <c r="K182" s="5">
        <v>249.80171562265926</v>
      </c>
      <c r="L182" s="36">
        <v>1006.6666666666667</v>
      </c>
      <c r="M182" s="36">
        <v>800.125</v>
      </c>
      <c r="N182" s="5">
        <v>333.18573140800004</v>
      </c>
      <c r="O182" s="5">
        <v>127.5</v>
      </c>
      <c r="P182" s="5">
        <v>2517.2791136973256</v>
      </c>
      <c r="Q182" s="5">
        <v>14.978152506043182</v>
      </c>
      <c r="R182" s="5">
        <v>3673.6071099427286</v>
      </c>
      <c r="S182" s="5">
        <v>280.21630233017845</v>
      </c>
      <c r="T182" s="5"/>
      <c r="U182" s="5">
        <v>3953.8234122729073</v>
      </c>
      <c r="V182" s="5">
        <v>118.61470236818721</v>
      </c>
      <c r="W182" s="5">
        <v>4072.4381146410947</v>
      </c>
      <c r="X182" s="5">
        <v>5.752031235368778</v>
      </c>
      <c r="Y182" s="42">
        <v>6.902437482442534</v>
      </c>
    </row>
    <row r="183" spans="1:25" ht="15.75" hidden="1">
      <c r="A183" s="1">
        <v>169</v>
      </c>
      <c r="B183" s="13" t="s">
        <v>176</v>
      </c>
      <c r="C183" s="4">
        <v>18</v>
      </c>
      <c r="D183" s="4">
        <v>26</v>
      </c>
      <c r="E183" s="4">
        <v>0</v>
      </c>
      <c r="F183" s="32">
        <v>1</v>
      </c>
      <c r="G183" s="33">
        <f t="shared" si="23"/>
        <v>45</v>
      </c>
      <c r="H183" s="6"/>
      <c r="I183" s="6"/>
      <c r="J183" s="8"/>
      <c r="K183" s="8"/>
      <c r="L183" s="5"/>
      <c r="M183" s="5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47"/>
    </row>
    <row r="184" spans="1:25" ht="15.75" hidden="1">
      <c r="A184" s="1">
        <v>170</v>
      </c>
      <c r="B184" s="13" t="s">
        <v>177</v>
      </c>
      <c r="C184" s="4">
        <v>60</v>
      </c>
      <c r="D184" s="4">
        <v>30</v>
      </c>
      <c r="E184" s="4">
        <v>0</v>
      </c>
      <c r="F184" s="32">
        <v>0</v>
      </c>
      <c r="G184" s="33">
        <f t="shared" si="23"/>
        <v>90</v>
      </c>
      <c r="H184" s="5" t="s">
        <v>269</v>
      </c>
      <c r="I184" s="5">
        <v>5.887499999999999</v>
      </c>
      <c r="J184" s="5">
        <v>1135.4623437393602</v>
      </c>
      <c r="K184" s="5">
        <v>249.80171562265926</v>
      </c>
      <c r="L184" s="36">
        <v>1006.6666666666667</v>
      </c>
      <c r="M184" s="36">
        <v>800.125</v>
      </c>
      <c r="N184" s="5">
        <v>333.18573140800004</v>
      </c>
      <c r="O184" s="5">
        <v>127.5</v>
      </c>
      <c r="P184" s="5">
        <v>2517.2791136973256</v>
      </c>
      <c r="Q184" s="5">
        <v>22.84802924650655</v>
      </c>
      <c r="R184" s="5">
        <v>3681.476986683192</v>
      </c>
      <c r="S184" s="5">
        <v>427.44859677484845</v>
      </c>
      <c r="T184" s="5"/>
      <c r="U184" s="5">
        <v>4108.925583458041</v>
      </c>
      <c r="V184" s="5">
        <v>123.26776750374123</v>
      </c>
      <c r="W184" s="5">
        <v>4232.193350961782</v>
      </c>
      <c r="X184" s="5">
        <v>3.918697547186835</v>
      </c>
      <c r="Y184" s="42">
        <v>4.702437056624202</v>
      </c>
    </row>
    <row r="185" spans="1:25" ht="15.75" hidden="1">
      <c r="A185" s="1">
        <v>171</v>
      </c>
      <c r="B185" s="13" t="s">
        <v>178</v>
      </c>
      <c r="C185" s="4">
        <v>24</v>
      </c>
      <c r="D185" s="4">
        <v>10</v>
      </c>
      <c r="E185" s="4">
        <v>0</v>
      </c>
      <c r="F185" s="32">
        <v>0</v>
      </c>
      <c r="G185" s="33">
        <f t="shared" si="23"/>
        <v>34</v>
      </c>
      <c r="H185" s="6"/>
      <c r="I185" s="6"/>
      <c r="J185" s="8"/>
      <c r="K185" s="8"/>
      <c r="L185" s="5"/>
      <c r="M185" s="5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47"/>
    </row>
    <row r="186" spans="1:25" ht="31.5" hidden="1">
      <c r="A186" s="23">
        <v>172</v>
      </c>
      <c r="B186" s="20" t="s">
        <v>179</v>
      </c>
      <c r="C186" s="11">
        <v>49</v>
      </c>
      <c r="D186" s="11">
        <v>35</v>
      </c>
      <c r="E186" s="11">
        <v>0</v>
      </c>
      <c r="F186" s="28">
        <v>0</v>
      </c>
      <c r="G186" s="29">
        <f t="shared" si="23"/>
        <v>84</v>
      </c>
      <c r="H186" s="39" t="s">
        <v>268</v>
      </c>
      <c r="I186" s="5">
        <v>5.887499999999999</v>
      </c>
      <c r="J186" s="5">
        <v>1135.4623437393602</v>
      </c>
      <c r="K186" s="5">
        <v>249.80171562265926</v>
      </c>
      <c r="L186" s="36">
        <v>481.0375</v>
      </c>
      <c r="M186" s="5">
        <v>491.5005</v>
      </c>
      <c r="N186" s="5">
        <v>333.18573140800004</v>
      </c>
      <c r="O186" s="5">
        <v>127.5</v>
      </c>
      <c r="P186" s="5">
        <v>1683.0254470306593</v>
      </c>
      <c r="Q186" s="5">
        <v>21.324827296739446</v>
      </c>
      <c r="R186" s="5">
        <v>2845.700118066759</v>
      </c>
      <c r="S186" s="5">
        <v>398.9520236565252</v>
      </c>
      <c r="T186" s="5"/>
      <c r="U186" s="5">
        <v>3244.6521417232843</v>
      </c>
      <c r="V186" s="5">
        <v>97.33956425169853</v>
      </c>
      <c r="W186" s="5">
        <v>3341.991705974983</v>
      </c>
      <c r="X186" s="5">
        <v>3.3154679622767684</v>
      </c>
      <c r="Y186" s="42">
        <v>3.988561554732122</v>
      </c>
    </row>
    <row r="187" spans="1:25" ht="47.25" hidden="1">
      <c r="A187" s="23">
        <v>173</v>
      </c>
      <c r="B187" s="20" t="s">
        <v>180</v>
      </c>
      <c r="C187" s="11">
        <v>50</v>
      </c>
      <c r="D187" s="11">
        <v>37</v>
      </c>
      <c r="E187" s="11">
        <v>0</v>
      </c>
      <c r="F187" s="28">
        <v>1</v>
      </c>
      <c r="G187" s="29">
        <f t="shared" si="23"/>
        <v>88</v>
      </c>
      <c r="H187" s="72" t="s">
        <v>279</v>
      </c>
      <c r="I187" s="5">
        <v>5.887499999999999</v>
      </c>
      <c r="J187" s="5">
        <v>1135.4623437393602</v>
      </c>
      <c r="K187" s="5">
        <v>249.80171562265926</v>
      </c>
      <c r="L187" s="36">
        <v>1068.1583333333333</v>
      </c>
      <c r="M187" s="36">
        <v>800.125</v>
      </c>
      <c r="N187" s="5">
        <v>333.18573140800004</v>
      </c>
      <c r="O187" s="5">
        <v>127.5</v>
      </c>
      <c r="P187" s="5">
        <v>2578.7707803639923</v>
      </c>
      <c r="Q187" s="5">
        <v>22.340295263250848</v>
      </c>
      <c r="R187" s="5">
        <v>3742.4609193666033</v>
      </c>
      <c r="S187" s="5">
        <v>417.9497390687407</v>
      </c>
      <c r="T187" s="5"/>
      <c r="U187" s="5">
        <v>4160.410658435344</v>
      </c>
      <c r="V187" s="5">
        <v>124.81231975306031</v>
      </c>
      <c r="W187" s="5">
        <v>4285.222978188404</v>
      </c>
      <c r="X187" s="5">
        <v>4.057976305102655</v>
      </c>
      <c r="Y187" s="42">
        <v>4.869571566123186</v>
      </c>
    </row>
    <row r="188" spans="1:25" ht="15.75" hidden="1">
      <c r="A188" s="1">
        <v>174</v>
      </c>
      <c r="B188" s="13" t="s">
        <v>181</v>
      </c>
      <c r="C188" s="4">
        <v>36</v>
      </c>
      <c r="D188" s="4">
        <v>12</v>
      </c>
      <c r="E188" s="4">
        <v>2</v>
      </c>
      <c r="F188" s="32">
        <v>5</v>
      </c>
      <c r="G188" s="33">
        <f t="shared" si="23"/>
        <v>55</v>
      </c>
      <c r="H188" s="5" t="s">
        <v>269</v>
      </c>
      <c r="I188" s="5">
        <v>5.887499999999999</v>
      </c>
      <c r="J188" s="5">
        <v>1135.4623437393602</v>
      </c>
      <c r="K188" s="5">
        <v>249.80171562265926</v>
      </c>
      <c r="L188" s="36">
        <v>1006.6666666666667</v>
      </c>
      <c r="M188" s="36">
        <v>800.125</v>
      </c>
      <c r="N188" s="5">
        <v>333.18573140800004</v>
      </c>
      <c r="O188" s="5">
        <v>127.5</v>
      </c>
      <c r="P188" s="5">
        <v>2517.2791136973256</v>
      </c>
      <c r="Q188" s="5">
        <v>13.962684539531779</v>
      </c>
      <c r="R188" s="5">
        <v>3672.5916419762175</v>
      </c>
      <c r="S188" s="5">
        <v>261.21858691796297</v>
      </c>
      <c r="T188" s="5"/>
      <c r="U188" s="5">
        <v>3933.8102288941805</v>
      </c>
      <c r="V188" s="5">
        <v>118.01430686682541</v>
      </c>
      <c r="W188" s="5">
        <v>4051.824535761006</v>
      </c>
      <c r="X188" s="5">
        <v>6.139128084486373</v>
      </c>
      <c r="Y188" s="42">
        <v>7.366953701383647</v>
      </c>
    </row>
    <row r="189" spans="1:25" ht="15.75" hidden="1">
      <c r="A189" s="1">
        <v>175</v>
      </c>
      <c r="B189" s="13" t="s">
        <v>182</v>
      </c>
      <c r="C189" s="4">
        <v>43</v>
      </c>
      <c r="D189" s="4">
        <v>22</v>
      </c>
      <c r="E189" s="4">
        <v>1</v>
      </c>
      <c r="F189" s="32">
        <v>3</v>
      </c>
      <c r="G189" s="33">
        <f t="shared" si="23"/>
        <v>69</v>
      </c>
      <c r="H189" s="6"/>
      <c r="I189" s="6"/>
      <c r="J189" s="8"/>
      <c r="K189" s="8"/>
      <c r="L189" s="5"/>
      <c r="M189" s="5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47"/>
    </row>
    <row r="190" spans="1:25" ht="15.75" hidden="1">
      <c r="A190" s="1">
        <v>176</v>
      </c>
      <c r="B190" s="20" t="s">
        <v>183</v>
      </c>
      <c r="C190" s="4">
        <v>8</v>
      </c>
      <c r="D190" s="4">
        <v>0</v>
      </c>
      <c r="E190" s="4">
        <v>0</v>
      </c>
      <c r="F190" s="32">
        <v>0</v>
      </c>
      <c r="G190" s="33">
        <f t="shared" si="23"/>
        <v>8</v>
      </c>
      <c r="H190" s="6"/>
      <c r="I190" s="6"/>
      <c r="J190" s="8"/>
      <c r="K190" s="8"/>
      <c r="L190" s="5"/>
      <c r="M190" s="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47"/>
    </row>
    <row r="191" spans="1:25" ht="15.75" hidden="1">
      <c r="A191" s="1">
        <v>177</v>
      </c>
      <c r="B191" s="13" t="s">
        <v>184</v>
      </c>
      <c r="C191" s="4">
        <v>8</v>
      </c>
      <c r="D191" s="4">
        <v>0</v>
      </c>
      <c r="E191" s="4">
        <v>0</v>
      </c>
      <c r="F191" s="32">
        <v>0</v>
      </c>
      <c r="G191" s="33">
        <f t="shared" si="23"/>
        <v>8</v>
      </c>
      <c r="H191" s="6"/>
      <c r="I191" s="6"/>
      <c r="J191" s="8"/>
      <c r="K191" s="8"/>
      <c r="L191" s="5"/>
      <c r="M191" s="5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47"/>
    </row>
    <row r="192" spans="1:25" ht="47.25" hidden="1">
      <c r="A192" s="23">
        <v>178</v>
      </c>
      <c r="B192" s="20" t="s">
        <v>185</v>
      </c>
      <c r="C192" s="11">
        <v>60</v>
      </c>
      <c r="D192" s="11">
        <v>30</v>
      </c>
      <c r="E192" s="11">
        <v>0</v>
      </c>
      <c r="F192" s="28">
        <v>0</v>
      </c>
      <c r="G192" s="29">
        <f t="shared" si="23"/>
        <v>90</v>
      </c>
      <c r="H192" s="72" t="s">
        <v>279</v>
      </c>
      <c r="I192" s="5">
        <v>5.887499999999999</v>
      </c>
      <c r="J192" s="5">
        <v>1135.4623437393602</v>
      </c>
      <c r="K192" s="5">
        <v>249.80171562265926</v>
      </c>
      <c r="L192" s="36">
        <v>1068.1583333333333</v>
      </c>
      <c r="M192" s="36">
        <v>800.125</v>
      </c>
      <c r="N192" s="5">
        <v>333.18573140800004</v>
      </c>
      <c r="O192" s="5">
        <v>127.5</v>
      </c>
      <c r="P192" s="5">
        <v>2578.7707803639923</v>
      </c>
      <c r="Q192" s="5">
        <v>22.84802924650655</v>
      </c>
      <c r="R192" s="5">
        <v>3742.968653349859</v>
      </c>
      <c r="S192" s="5">
        <v>427.44859677484845</v>
      </c>
      <c r="T192" s="5"/>
      <c r="U192" s="5">
        <v>4170.417250124708</v>
      </c>
      <c r="V192" s="5">
        <v>125.11251750374123</v>
      </c>
      <c r="W192" s="5">
        <v>4295.529767628449</v>
      </c>
      <c r="X192" s="5">
        <v>3.977342377433749</v>
      </c>
      <c r="Y192" s="42">
        <v>4.7728108529204984</v>
      </c>
    </row>
    <row r="193" spans="1:25" ht="15.75" hidden="1">
      <c r="A193" s="1">
        <v>179</v>
      </c>
      <c r="B193" s="20" t="s">
        <v>186</v>
      </c>
      <c r="C193" s="4">
        <v>49</v>
      </c>
      <c r="D193" s="4">
        <v>21</v>
      </c>
      <c r="E193" s="4">
        <v>0</v>
      </c>
      <c r="F193" s="32">
        <v>0</v>
      </c>
      <c r="G193" s="33">
        <f t="shared" si="23"/>
        <v>70</v>
      </c>
      <c r="H193" s="5" t="s">
        <v>277</v>
      </c>
      <c r="I193" s="5">
        <v>5.887499999999999</v>
      </c>
      <c r="J193" s="5">
        <v>1135.4623437393602</v>
      </c>
      <c r="K193" s="5">
        <v>249.80171562265926</v>
      </c>
      <c r="L193" s="36">
        <v>1006.6666666666667</v>
      </c>
      <c r="M193" s="36">
        <v>800.125</v>
      </c>
      <c r="N193" s="5">
        <v>333.18573140800004</v>
      </c>
      <c r="O193" s="5">
        <v>127.5</v>
      </c>
      <c r="P193" s="5">
        <v>2517.2791136973256</v>
      </c>
      <c r="Q193" s="5">
        <v>17.770689413949537</v>
      </c>
      <c r="R193" s="5">
        <v>3676.3996468506352</v>
      </c>
      <c r="S193" s="5">
        <v>332.46001971377103</v>
      </c>
      <c r="T193" s="5"/>
      <c r="U193" s="5">
        <v>4008.8596665644063</v>
      </c>
      <c r="V193" s="5">
        <v>120.26578999693218</v>
      </c>
      <c r="W193" s="5">
        <v>4129.125456561338</v>
      </c>
      <c r="X193" s="5">
        <v>4.915625543525402</v>
      </c>
      <c r="Y193" s="42">
        <v>5.898750652230482</v>
      </c>
    </row>
    <row r="194" spans="1:25" ht="15.75" hidden="1">
      <c r="A194" s="1">
        <v>180</v>
      </c>
      <c r="B194" s="20" t="s">
        <v>187</v>
      </c>
      <c r="C194" s="4">
        <v>44</v>
      </c>
      <c r="D194" s="4">
        <v>25</v>
      </c>
      <c r="E194" s="4">
        <v>1</v>
      </c>
      <c r="F194" s="32">
        <v>0</v>
      </c>
      <c r="G194" s="33">
        <f t="shared" si="23"/>
        <v>70</v>
      </c>
      <c r="H194" s="5" t="s">
        <v>277</v>
      </c>
      <c r="I194" s="5">
        <v>5.887499999999999</v>
      </c>
      <c r="J194" s="5">
        <v>1135.4623437393602</v>
      </c>
      <c r="K194" s="5">
        <v>249.80171562265926</v>
      </c>
      <c r="L194" s="36">
        <v>1006.6666666666667</v>
      </c>
      <c r="M194" s="36">
        <v>800.125</v>
      </c>
      <c r="N194" s="5">
        <v>333.18573140800004</v>
      </c>
      <c r="O194" s="5">
        <v>127.5</v>
      </c>
      <c r="P194" s="5">
        <v>2517.2791136973256</v>
      </c>
      <c r="Q194" s="5">
        <v>17.770689413949537</v>
      </c>
      <c r="R194" s="5">
        <v>3676.3996468506352</v>
      </c>
      <c r="S194" s="5">
        <v>332.46001971377103</v>
      </c>
      <c r="T194" s="5"/>
      <c r="U194" s="5">
        <v>4008.8596665644063</v>
      </c>
      <c r="V194" s="5">
        <v>120.26578999693218</v>
      </c>
      <c r="W194" s="5">
        <v>4129.125456561338</v>
      </c>
      <c r="X194" s="5">
        <v>4.915625543525402</v>
      </c>
      <c r="Y194" s="42">
        <v>5.898750652230482</v>
      </c>
    </row>
    <row r="195" spans="1:25" ht="47.25" hidden="1">
      <c r="A195" s="157">
        <v>181</v>
      </c>
      <c r="B195" s="177" t="s">
        <v>188</v>
      </c>
      <c r="C195" s="165">
        <v>103</v>
      </c>
      <c r="D195" s="165">
        <v>37</v>
      </c>
      <c r="E195" s="165">
        <v>0</v>
      </c>
      <c r="F195" s="167">
        <v>0</v>
      </c>
      <c r="G195" s="169">
        <f t="shared" si="23"/>
        <v>140</v>
      </c>
      <c r="H195" s="72" t="s">
        <v>280</v>
      </c>
      <c r="I195" s="5">
        <v>5.887499999999999</v>
      </c>
      <c r="J195" s="5">
        <v>1135.4623437393602</v>
      </c>
      <c r="K195" s="5">
        <v>249.80171562265926</v>
      </c>
      <c r="L195" s="36">
        <v>1068.1583333333333</v>
      </c>
      <c r="M195" s="36">
        <v>800.125</v>
      </c>
      <c r="N195" s="5">
        <v>333.18573140800004</v>
      </c>
      <c r="O195" s="5">
        <v>127.5</v>
      </c>
      <c r="P195" s="5">
        <v>2578.7707803639923</v>
      </c>
      <c r="Q195" s="151">
        <v>35.541378827899074</v>
      </c>
      <c r="R195" s="5">
        <v>3755.6620029312517</v>
      </c>
      <c r="S195" s="151">
        <v>664.9200394275421</v>
      </c>
      <c r="T195" s="5"/>
      <c r="U195" s="5">
        <v>4420.582042358794</v>
      </c>
      <c r="V195" s="5">
        <v>132.6174612707638</v>
      </c>
      <c r="W195" s="5">
        <v>4553.1995036295575</v>
      </c>
      <c r="X195" s="151">
        <v>5.420475599558997</v>
      </c>
      <c r="Y195" s="155">
        <v>6.504570719470796</v>
      </c>
    </row>
    <row r="196" spans="1:25" ht="47.25" hidden="1">
      <c r="A196" s="158"/>
      <c r="B196" s="178"/>
      <c r="C196" s="166"/>
      <c r="D196" s="166"/>
      <c r="E196" s="166"/>
      <c r="F196" s="168"/>
      <c r="G196" s="170"/>
      <c r="H196" s="72" t="s">
        <v>280</v>
      </c>
      <c r="I196" s="5">
        <v>5.887499999999999</v>
      </c>
      <c r="J196" s="5">
        <v>1135.4623437393602</v>
      </c>
      <c r="K196" s="5">
        <v>249.80171562265926</v>
      </c>
      <c r="L196" s="36">
        <v>1068.1583333333333</v>
      </c>
      <c r="M196" s="36">
        <v>800.125</v>
      </c>
      <c r="N196" s="5">
        <v>333.18573140800004</v>
      </c>
      <c r="O196" s="5">
        <v>127.5</v>
      </c>
      <c r="P196" s="5">
        <v>2578.7707803639923</v>
      </c>
      <c r="Q196" s="152"/>
      <c r="R196" s="5">
        <v>3755.6620029312517</v>
      </c>
      <c r="S196" s="152"/>
      <c r="T196" s="5"/>
      <c r="U196" s="5">
        <v>4420.582042358794</v>
      </c>
      <c r="V196" s="5">
        <v>132.6174612707638</v>
      </c>
      <c r="W196" s="5">
        <v>4553.1995036295575</v>
      </c>
      <c r="X196" s="152"/>
      <c r="Y196" s="156"/>
    </row>
    <row r="197" spans="1:25" ht="15.75" hidden="1">
      <c r="A197" s="1">
        <v>182</v>
      </c>
      <c r="B197" s="20" t="s">
        <v>189</v>
      </c>
      <c r="C197" s="4">
        <v>42</v>
      </c>
      <c r="D197" s="4">
        <v>28</v>
      </c>
      <c r="E197" s="4">
        <v>0</v>
      </c>
      <c r="F197" s="32">
        <v>0</v>
      </c>
      <c r="G197" s="33">
        <f t="shared" si="23"/>
        <v>70</v>
      </c>
      <c r="H197" s="5" t="s">
        <v>288</v>
      </c>
      <c r="I197" s="5">
        <v>5.887499999999999</v>
      </c>
      <c r="J197" s="5">
        <v>1135.4623437393602</v>
      </c>
      <c r="K197" s="5">
        <v>249.80171562265926</v>
      </c>
      <c r="L197" s="36">
        <v>1006.7083333333334</v>
      </c>
      <c r="M197" s="36">
        <v>800.125</v>
      </c>
      <c r="N197" s="5">
        <v>333.18573140800004</v>
      </c>
      <c r="O197" s="5">
        <v>127.5</v>
      </c>
      <c r="P197" s="5">
        <v>2517.3207803639925</v>
      </c>
      <c r="Q197" s="5">
        <v>17.770689413949537</v>
      </c>
      <c r="R197" s="5">
        <v>3676.441313517302</v>
      </c>
      <c r="S197" s="5">
        <v>332.46001971377103</v>
      </c>
      <c r="T197" s="5"/>
      <c r="U197" s="5">
        <v>4008.9013332310733</v>
      </c>
      <c r="V197" s="5">
        <v>120.2670399969322</v>
      </c>
      <c r="W197" s="5">
        <v>4129.168373228005</v>
      </c>
      <c r="X197" s="5">
        <v>4.915676634795244</v>
      </c>
      <c r="Y197" s="42">
        <v>5.898811961754293</v>
      </c>
    </row>
    <row r="198" spans="1:25" ht="15.75" hidden="1">
      <c r="A198" s="1">
        <v>183</v>
      </c>
      <c r="B198" s="20" t="s">
        <v>190</v>
      </c>
      <c r="C198" s="4">
        <v>40</v>
      </c>
      <c r="D198" s="4">
        <v>30</v>
      </c>
      <c r="E198" s="4">
        <v>0</v>
      </c>
      <c r="F198" s="32">
        <v>0</v>
      </c>
      <c r="G198" s="33">
        <f t="shared" si="23"/>
        <v>70</v>
      </c>
      <c r="H198" s="6" t="s">
        <v>270</v>
      </c>
      <c r="I198" s="5">
        <v>5.887499999999999</v>
      </c>
      <c r="J198" s="5">
        <v>1135.4623437393602</v>
      </c>
      <c r="K198" s="5">
        <v>249.80171562265926</v>
      </c>
      <c r="L198" s="5">
        <v>687.9525</v>
      </c>
      <c r="M198" s="36">
        <v>799.53</v>
      </c>
      <c r="N198" s="5">
        <v>333.18573140800004</v>
      </c>
      <c r="O198" s="5">
        <v>127.5</v>
      </c>
      <c r="P198" s="5">
        <v>2197.9699470306596</v>
      </c>
      <c r="Q198" s="5">
        <v>17.770689413949537</v>
      </c>
      <c r="R198" s="5">
        <v>3357.0904801839692</v>
      </c>
      <c r="S198" s="5">
        <v>332.46001971377103</v>
      </c>
      <c r="T198" s="5"/>
      <c r="U198" s="5">
        <v>3689.5504998977403</v>
      </c>
      <c r="V198" s="5">
        <v>110.6865149969322</v>
      </c>
      <c r="W198" s="5">
        <v>3800.2370148946725</v>
      </c>
      <c r="X198" s="5">
        <v>4.52409168439842</v>
      </c>
      <c r="Y198" s="42">
        <v>5.428910021278104</v>
      </c>
    </row>
    <row r="199" spans="1:25" ht="15.75" hidden="1">
      <c r="A199" s="1">
        <v>184</v>
      </c>
      <c r="B199" s="20" t="s">
        <v>191</v>
      </c>
      <c r="C199" s="4">
        <v>144</v>
      </c>
      <c r="D199" s="4">
        <v>3</v>
      </c>
      <c r="E199" s="4">
        <v>2</v>
      </c>
      <c r="F199" s="32">
        <v>0</v>
      </c>
      <c r="G199" s="33">
        <f t="shared" si="23"/>
        <v>149</v>
      </c>
      <c r="H199" s="5" t="s">
        <v>274</v>
      </c>
      <c r="I199" s="5">
        <v>5.887499999999999</v>
      </c>
      <c r="J199" s="5">
        <v>1135.4623437393602</v>
      </c>
      <c r="K199" s="5">
        <v>249.80171562265926</v>
      </c>
      <c r="L199" s="36">
        <v>1006.7083333333334</v>
      </c>
      <c r="M199" s="36">
        <v>800.125</v>
      </c>
      <c r="N199" s="5">
        <v>333.18573140800004</v>
      </c>
      <c r="O199" s="5">
        <v>127.5</v>
      </c>
      <c r="P199" s="5">
        <v>2517.3207803639925</v>
      </c>
      <c r="Q199" s="5">
        <v>37.82618175254973</v>
      </c>
      <c r="R199" s="5">
        <v>3696.4968058559025</v>
      </c>
      <c r="S199" s="5">
        <v>707.664899105027</v>
      </c>
      <c r="T199" s="5"/>
      <c r="U199" s="5">
        <v>4404.1617049609295</v>
      </c>
      <c r="V199" s="5">
        <v>132.12485114882787</v>
      </c>
      <c r="W199" s="5">
        <v>4536.286556109757</v>
      </c>
      <c r="X199" s="5">
        <v>2.5370730179584773</v>
      </c>
      <c r="Y199" s="42">
        <v>3.044487621550173</v>
      </c>
    </row>
    <row r="200" spans="1:25" ht="47.25" hidden="1">
      <c r="A200" s="1">
        <v>185</v>
      </c>
      <c r="B200" s="20" t="s">
        <v>192</v>
      </c>
      <c r="C200" s="11">
        <v>43</v>
      </c>
      <c r="D200" s="11">
        <v>25</v>
      </c>
      <c r="E200" s="11">
        <v>0</v>
      </c>
      <c r="F200" s="28">
        <v>0</v>
      </c>
      <c r="G200" s="29">
        <f t="shared" si="23"/>
        <v>68</v>
      </c>
      <c r="H200" s="69" t="s">
        <v>279</v>
      </c>
      <c r="I200" s="5">
        <v>5.887499999999999</v>
      </c>
      <c r="J200" s="5">
        <v>1135.4623437393602</v>
      </c>
      <c r="K200" s="5">
        <v>249.80171562265926</v>
      </c>
      <c r="L200" s="36">
        <v>1068.1583333333333</v>
      </c>
      <c r="M200" s="36">
        <v>800.125</v>
      </c>
      <c r="N200" s="5">
        <v>333.18573140800004</v>
      </c>
      <c r="O200" s="5">
        <v>127.5</v>
      </c>
      <c r="P200" s="5">
        <v>2578.7707803639923</v>
      </c>
      <c r="Q200" s="5">
        <v>17.262955430693836</v>
      </c>
      <c r="R200" s="5">
        <v>3737.383579534046</v>
      </c>
      <c r="S200" s="5">
        <v>322.9611620076633</v>
      </c>
      <c r="T200" s="5"/>
      <c r="U200" s="5">
        <v>4060.3447415417095</v>
      </c>
      <c r="V200" s="5">
        <v>121.81034224625128</v>
      </c>
      <c r="W200" s="5">
        <v>4182.15508378796</v>
      </c>
      <c r="X200" s="5">
        <v>5.125190053661716</v>
      </c>
      <c r="Y200" s="42">
        <v>6.150228064394059</v>
      </c>
    </row>
    <row r="201" spans="1:25" ht="15.75" hidden="1">
      <c r="A201" s="1">
        <v>186</v>
      </c>
      <c r="B201" s="13" t="s">
        <v>193</v>
      </c>
      <c r="C201" s="4">
        <v>14</v>
      </c>
      <c r="D201" s="4">
        <v>13</v>
      </c>
      <c r="E201" s="4">
        <v>0</v>
      </c>
      <c r="F201" s="32">
        <v>0</v>
      </c>
      <c r="G201" s="33">
        <f t="shared" si="23"/>
        <v>27</v>
      </c>
      <c r="H201" s="6"/>
      <c r="I201" s="6"/>
      <c r="J201" s="8"/>
      <c r="K201" s="8"/>
      <c r="L201" s="5"/>
      <c r="M201" s="5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47"/>
    </row>
    <row r="202" spans="1:25" ht="15.75" hidden="1">
      <c r="A202" s="1">
        <v>187</v>
      </c>
      <c r="B202" s="13" t="s">
        <v>194</v>
      </c>
      <c r="C202" s="4">
        <v>2</v>
      </c>
      <c r="D202" s="4">
        <v>18</v>
      </c>
      <c r="E202" s="4">
        <v>0</v>
      </c>
      <c r="F202" s="32">
        <v>0</v>
      </c>
      <c r="G202" s="33">
        <f t="shared" si="23"/>
        <v>20</v>
      </c>
      <c r="H202" s="6"/>
      <c r="I202" s="6"/>
      <c r="J202" s="8"/>
      <c r="K202" s="8"/>
      <c r="L202" s="5"/>
      <c r="M202" s="5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47"/>
    </row>
    <row r="203" spans="1:25" ht="15.75" hidden="1">
      <c r="A203" s="1">
        <v>188</v>
      </c>
      <c r="B203" s="13" t="s">
        <v>195</v>
      </c>
      <c r="C203" s="4">
        <v>2</v>
      </c>
      <c r="D203" s="4">
        <v>14</v>
      </c>
      <c r="E203" s="4">
        <v>0</v>
      </c>
      <c r="F203" s="32">
        <v>0</v>
      </c>
      <c r="G203" s="33">
        <f t="shared" si="23"/>
        <v>16</v>
      </c>
      <c r="H203" s="6"/>
      <c r="I203" s="6"/>
      <c r="J203" s="8"/>
      <c r="K203" s="8"/>
      <c r="L203" s="5"/>
      <c r="M203" s="5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47"/>
    </row>
    <row r="204" spans="1:25" ht="15.75" hidden="1">
      <c r="A204" s="1">
        <v>189</v>
      </c>
      <c r="B204" s="13" t="s">
        <v>196</v>
      </c>
      <c r="C204" s="4">
        <v>10</v>
      </c>
      <c r="D204" s="4">
        <v>7</v>
      </c>
      <c r="E204" s="4">
        <v>0</v>
      </c>
      <c r="F204" s="32">
        <v>1</v>
      </c>
      <c r="G204" s="33">
        <f t="shared" si="23"/>
        <v>18</v>
      </c>
      <c r="H204" s="6"/>
      <c r="I204" s="6"/>
      <c r="J204" s="8"/>
      <c r="K204" s="8"/>
      <c r="L204" s="5"/>
      <c r="M204" s="5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47"/>
    </row>
    <row r="205" spans="1:25" ht="15.75" hidden="1">
      <c r="A205" s="23">
        <v>190</v>
      </c>
      <c r="B205" s="13" t="s">
        <v>197</v>
      </c>
      <c r="C205" s="4">
        <v>4</v>
      </c>
      <c r="D205" s="4">
        <v>8</v>
      </c>
      <c r="E205" s="4">
        <v>0</v>
      </c>
      <c r="F205" s="32">
        <v>0</v>
      </c>
      <c r="G205" s="33">
        <f t="shared" si="23"/>
        <v>12</v>
      </c>
      <c r="H205" s="6"/>
      <c r="I205" s="6"/>
      <c r="J205" s="8"/>
      <c r="K205" s="8"/>
      <c r="L205" s="5"/>
      <c r="M205" s="5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47"/>
    </row>
    <row r="206" spans="1:25" ht="15.75" hidden="1">
      <c r="A206" s="23">
        <v>191</v>
      </c>
      <c r="B206" s="13" t="s">
        <v>198</v>
      </c>
      <c r="C206" s="4">
        <v>6</v>
      </c>
      <c r="D206" s="4">
        <v>14</v>
      </c>
      <c r="E206" s="4">
        <v>0</v>
      </c>
      <c r="F206" s="32">
        <v>0</v>
      </c>
      <c r="G206" s="33">
        <f t="shared" si="23"/>
        <v>20</v>
      </c>
      <c r="H206" s="6"/>
      <c r="I206" s="6"/>
      <c r="J206" s="8"/>
      <c r="K206" s="8"/>
      <c r="L206" s="5"/>
      <c r="M206" s="5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47"/>
    </row>
    <row r="207" spans="1:25" ht="31.5" hidden="1">
      <c r="A207" s="23">
        <v>192</v>
      </c>
      <c r="B207" s="26" t="s">
        <v>199</v>
      </c>
      <c r="C207" s="11">
        <v>44</v>
      </c>
      <c r="D207" s="11">
        <v>16</v>
      </c>
      <c r="E207" s="11">
        <v>0</v>
      </c>
      <c r="F207" s="28">
        <v>0</v>
      </c>
      <c r="G207" s="29">
        <f t="shared" si="23"/>
        <v>60</v>
      </c>
      <c r="H207" s="39" t="s">
        <v>268</v>
      </c>
      <c r="I207" s="5">
        <v>5.887499999999999</v>
      </c>
      <c r="J207" s="5">
        <v>1135.4623437393602</v>
      </c>
      <c r="K207" s="5">
        <v>249.80171562265926</v>
      </c>
      <c r="L207" s="36">
        <v>481.0375</v>
      </c>
      <c r="M207" s="5">
        <v>491.5005</v>
      </c>
      <c r="N207" s="5">
        <v>333.18573140800004</v>
      </c>
      <c r="O207" s="5">
        <v>127.5</v>
      </c>
      <c r="P207" s="5">
        <v>1683.0254470306593</v>
      </c>
      <c r="Q207" s="5">
        <v>15.232019497671033</v>
      </c>
      <c r="R207" s="5">
        <v>2839.6073102676905</v>
      </c>
      <c r="S207" s="5">
        <v>284.9657311832323</v>
      </c>
      <c r="T207" s="5"/>
      <c r="U207" s="5">
        <v>3124.573041450923</v>
      </c>
      <c r="V207" s="5">
        <v>93.73719124352769</v>
      </c>
      <c r="W207" s="5">
        <v>3218.310232694451</v>
      </c>
      <c r="X207" s="5">
        <v>4.469875323186737</v>
      </c>
      <c r="Y207" s="42">
        <v>5.363850387824084</v>
      </c>
    </row>
    <row r="208" spans="1:25" ht="31.5" hidden="1">
      <c r="A208" s="23">
        <v>193</v>
      </c>
      <c r="B208" s="26" t="s">
        <v>200</v>
      </c>
      <c r="C208" s="11">
        <v>85</v>
      </c>
      <c r="D208" s="11">
        <v>34</v>
      </c>
      <c r="E208" s="11">
        <v>0</v>
      </c>
      <c r="F208" s="28">
        <v>0</v>
      </c>
      <c r="G208" s="29">
        <f t="shared" si="23"/>
        <v>119</v>
      </c>
      <c r="H208" s="39" t="s">
        <v>268</v>
      </c>
      <c r="I208" s="5">
        <v>5.887499999999999</v>
      </c>
      <c r="J208" s="5">
        <v>1135.4623437393602</v>
      </c>
      <c r="K208" s="5">
        <v>249.80171562265926</v>
      </c>
      <c r="L208" s="36">
        <v>481.0375</v>
      </c>
      <c r="M208" s="5">
        <v>491.5005</v>
      </c>
      <c r="N208" s="5">
        <v>333.18573140800004</v>
      </c>
      <c r="O208" s="5">
        <v>127.5</v>
      </c>
      <c r="P208" s="5">
        <v>1683.0254470306593</v>
      </c>
      <c r="Q208" s="5">
        <v>30.210172003714213</v>
      </c>
      <c r="R208" s="5">
        <v>2854.585462773734</v>
      </c>
      <c r="S208" s="5">
        <v>565.1820335134107</v>
      </c>
      <c r="T208" s="5"/>
      <c r="U208" s="5">
        <v>3419.7674962871447</v>
      </c>
      <c r="V208" s="5">
        <v>102.59302488861434</v>
      </c>
      <c r="W208" s="5">
        <v>3522.360521175759</v>
      </c>
      <c r="X208" s="5">
        <v>2.4666390204312036</v>
      </c>
      <c r="Y208" s="42">
        <v>2.959966824517444</v>
      </c>
    </row>
    <row r="209" spans="1:25" ht="15.75" hidden="1">
      <c r="A209" s="1">
        <v>194</v>
      </c>
      <c r="B209" s="13" t="s">
        <v>201</v>
      </c>
      <c r="C209" s="4">
        <v>91</v>
      </c>
      <c r="D209" s="4">
        <v>52</v>
      </c>
      <c r="E209" s="4">
        <v>0</v>
      </c>
      <c r="F209" s="32">
        <v>1</v>
      </c>
      <c r="G209" s="33">
        <f t="shared" si="23"/>
        <v>144</v>
      </c>
      <c r="H209" s="6"/>
      <c r="I209" s="6"/>
      <c r="J209" s="8"/>
      <c r="K209" s="8"/>
      <c r="L209" s="5"/>
      <c r="M209" s="5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42"/>
    </row>
    <row r="210" spans="1:25" ht="15.75" hidden="1">
      <c r="A210" s="53">
        <v>195</v>
      </c>
      <c r="B210" s="52" t="s">
        <v>202</v>
      </c>
      <c r="C210" s="49">
        <v>29</v>
      </c>
      <c r="D210" s="49">
        <v>11</v>
      </c>
      <c r="E210" s="49">
        <v>0</v>
      </c>
      <c r="F210" s="50">
        <v>0</v>
      </c>
      <c r="G210" s="51">
        <f t="shared" si="23"/>
        <v>40</v>
      </c>
      <c r="H210" s="40" t="s">
        <v>271</v>
      </c>
      <c r="I210" s="54">
        <v>5.887499999999999</v>
      </c>
      <c r="J210" s="54">
        <v>1163.3611776696002</v>
      </c>
      <c r="K210" s="54">
        <v>255.93945908731206</v>
      </c>
      <c r="L210" s="54">
        <v>488.8675</v>
      </c>
      <c r="M210" s="54">
        <v>338.5416666666667</v>
      </c>
      <c r="N210" s="54">
        <v>330.33506458815026</v>
      </c>
      <c r="O210" s="54">
        <v>127.5</v>
      </c>
      <c r="P210" s="54">
        <v>1541.183690342129</v>
      </c>
      <c r="Q210" s="54">
        <v>10.15467966511402</v>
      </c>
      <c r="R210" s="54">
        <v>2720.5870476768437</v>
      </c>
      <c r="S210" s="54">
        <v>189.97715412215487</v>
      </c>
      <c r="T210" s="55"/>
      <c r="U210" s="54">
        <v>2910.5642017989985</v>
      </c>
      <c r="V210" s="54">
        <v>87.31692605396995</v>
      </c>
      <c r="W210" s="54">
        <v>2997.8811278529683</v>
      </c>
      <c r="X210" s="54">
        <v>6.245585683027017</v>
      </c>
      <c r="Y210" s="56">
        <v>7.494702819632421</v>
      </c>
    </row>
    <row r="211" spans="1:25" ht="15.75" hidden="1">
      <c r="A211" s="1">
        <v>196</v>
      </c>
      <c r="B211" s="13" t="s">
        <v>203</v>
      </c>
      <c r="C211" s="4">
        <v>6</v>
      </c>
      <c r="D211" s="4">
        <v>10</v>
      </c>
      <c r="E211" s="4">
        <v>0</v>
      </c>
      <c r="F211" s="32">
        <v>0</v>
      </c>
      <c r="G211" s="33">
        <f t="shared" si="23"/>
        <v>16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5"/>
      <c r="U211" s="5"/>
      <c r="V211" s="5"/>
      <c r="W211" s="5"/>
      <c r="X211" s="5"/>
      <c r="Y211" s="42"/>
    </row>
    <row r="212" spans="1:25" ht="15.75" hidden="1">
      <c r="A212" s="23">
        <v>197</v>
      </c>
      <c r="B212" s="13" t="s">
        <v>204</v>
      </c>
      <c r="C212" s="4">
        <v>50</v>
      </c>
      <c r="D212" s="4">
        <v>18</v>
      </c>
      <c r="E212" s="4">
        <v>1</v>
      </c>
      <c r="F212" s="32">
        <v>1</v>
      </c>
      <c r="G212" s="33">
        <f t="shared" si="23"/>
        <v>70</v>
      </c>
      <c r="H212" s="5" t="s">
        <v>269</v>
      </c>
      <c r="I212" s="5">
        <v>5.887499999999999</v>
      </c>
      <c r="J212" s="5">
        <v>1135.4623437393602</v>
      </c>
      <c r="K212" s="5">
        <v>249.80171562265926</v>
      </c>
      <c r="L212" s="36">
        <v>1006.7083333333334</v>
      </c>
      <c r="M212" s="36">
        <v>800.125</v>
      </c>
      <c r="N212" s="5">
        <v>333.18573140800004</v>
      </c>
      <c r="O212" s="5">
        <v>127.5</v>
      </c>
      <c r="P212" s="5">
        <v>2517.3207803639925</v>
      </c>
      <c r="Q212" s="5">
        <v>17.770689413949537</v>
      </c>
      <c r="R212" s="5">
        <v>3676.441313517302</v>
      </c>
      <c r="S212" s="5">
        <v>332.46001971377103</v>
      </c>
      <c r="T212" s="5"/>
      <c r="U212" s="5">
        <v>4008.9013332310733</v>
      </c>
      <c r="V212" s="5">
        <v>120.2670399969322</v>
      </c>
      <c r="W212" s="5">
        <v>4129.168373228005</v>
      </c>
      <c r="X212" s="5">
        <v>4.915676634795244</v>
      </c>
      <c r="Y212" s="42">
        <v>5.898811961754293</v>
      </c>
    </row>
    <row r="213" spans="1:25" ht="15.75" hidden="1">
      <c r="A213" s="23">
        <v>198</v>
      </c>
      <c r="B213" s="13" t="s">
        <v>205</v>
      </c>
      <c r="C213" s="4">
        <v>15</v>
      </c>
      <c r="D213" s="4">
        <v>25</v>
      </c>
      <c r="E213" s="4">
        <v>0</v>
      </c>
      <c r="F213" s="32">
        <v>0</v>
      </c>
      <c r="G213" s="33">
        <f aca="true" t="shared" si="24" ref="G213:G274">SUM(C213:F213)</f>
        <v>40</v>
      </c>
      <c r="H213" s="6"/>
      <c r="I213" s="6"/>
      <c r="J213" s="8"/>
      <c r="K213" s="8"/>
      <c r="L213" s="5"/>
      <c r="M213" s="5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47"/>
    </row>
    <row r="214" spans="1:25" ht="47.25" hidden="1">
      <c r="A214" s="23">
        <v>199</v>
      </c>
      <c r="B214" s="20" t="s">
        <v>206</v>
      </c>
      <c r="C214" s="11">
        <v>108</v>
      </c>
      <c r="D214" s="11">
        <v>12</v>
      </c>
      <c r="E214" s="11">
        <v>0</v>
      </c>
      <c r="F214" s="28">
        <v>0</v>
      </c>
      <c r="G214" s="29">
        <f t="shared" si="24"/>
        <v>120</v>
      </c>
      <c r="H214" s="69" t="s">
        <v>279</v>
      </c>
      <c r="I214" s="5">
        <v>5.887499999999999</v>
      </c>
      <c r="J214" s="5">
        <v>1135.4623437393602</v>
      </c>
      <c r="K214" s="5">
        <v>249.80171562265926</v>
      </c>
      <c r="L214" s="36">
        <v>1068.1583333333333</v>
      </c>
      <c r="M214" s="36">
        <v>800.125</v>
      </c>
      <c r="N214" s="5">
        <v>333.18573140800004</v>
      </c>
      <c r="O214" s="5">
        <v>127.5</v>
      </c>
      <c r="P214" s="5">
        <v>2578.7707803639923</v>
      </c>
      <c r="Q214" s="5">
        <v>30.464038995342065</v>
      </c>
      <c r="R214" s="5">
        <v>3750.5846630986944</v>
      </c>
      <c r="S214" s="5">
        <v>569.9314623664646</v>
      </c>
      <c r="T214" s="5"/>
      <c r="U214" s="5">
        <v>4320.516125465159</v>
      </c>
      <c r="V214" s="5">
        <v>129.61548376395478</v>
      </c>
      <c r="W214" s="5">
        <v>4450.1316092291145</v>
      </c>
      <c r="X214" s="5">
        <v>3.0903691730757736</v>
      </c>
      <c r="Y214" s="42">
        <v>3.7084430076909283</v>
      </c>
    </row>
    <row r="215" spans="1:25" ht="47.25" hidden="1">
      <c r="A215" s="1">
        <v>200</v>
      </c>
      <c r="B215" s="20" t="s">
        <v>207</v>
      </c>
      <c r="C215" s="11">
        <v>55</v>
      </c>
      <c r="D215" s="11">
        <v>35</v>
      </c>
      <c r="E215" s="11">
        <v>0</v>
      </c>
      <c r="F215" s="28">
        <v>0</v>
      </c>
      <c r="G215" s="29">
        <f t="shared" si="24"/>
        <v>90</v>
      </c>
      <c r="H215" s="69" t="s">
        <v>278</v>
      </c>
      <c r="I215" s="5">
        <v>5.887499999999999</v>
      </c>
      <c r="J215" s="5">
        <v>1135.4623437393602</v>
      </c>
      <c r="K215" s="5">
        <v>249.80171562265926</v>
      </c>
      <c r="L215" s="36">
        <v>1068.1583333333333</v>
      </c>
      <c r="M215" s="36">
        <v>800.125</v>
      </c>
      <c r="N215" s="5">
        <v>333.18573140800004</v>
      </c>
      <c r="O215" s="5">
        <v>127.5</v>
      </c>
      <c r="P215" s="5">
        <v>2578.7707803639923</v>
      </c>
      <c r="Q215" s="5">
        <v>22.84802924650655</v>
      </c>
      <c r="R215" s="5">
        <v>3742.968653349859</v>
      </c>
      <c r="S215" s="5">
        <v>427.44859677484845</v>
      </c>
      <c r="T215" s="5"/>
      <c r="U215" s="5">
        <v>4170.417250124708</v>
      </c>
      <c r="V215" s="5">
        <v>125.11251750374123</v>
      </c>
      <c r="W215" s="5">
        <v>4295.529767628449</v>
      </c>
      <c r="X215" s="5">
        <v>3.977342377433749</v>
      </c>
      <c r="Y215" s="42">
        <v>4.7728108529204984</v>
      </c>
    </row>
    <row r="216" spans="1:25" ht="47.25" hidden="1">
      <c r="A216" s="23">
        <v>201</v>
      </c>
      <c r="B216" s="20" t="s">
        <v>208</v>
      </c>
      <c r="C216" s="11">
        <v>40</v>
      </c>
      <c r="D216" s="11">
        <v>50</v>
      </c>
      <c r="E216" s="11">
        <v>0</v>
      </c>
      <c r="F216" s="28">
        <v>0</v>
      </c>
      <c r="G216" s="29">
        <f t="shared" si="24"/>
        <v>90</v>
      </c>
      <c r="H216" s="69" t="s">
        <v>281</v>
      </c>
      <c r="I216" s="5">
        <v>5.887499999999999</v>
      </c>
      <c r="J216" s="5">
        <v>1135.4623437393602</v>
      </c>
      <c r="K216" s="5">
        <v>249.80171562265926</v>
      </c>
      <c r="L216" s="36">
        <v>1068.1583333333333</v>
      </c>
      <c r="M216" s="36">
        <v>800.125</v>
      </c>
      <c r="N216" s="5">
        <v>333.18573140800004</v>
      </c>
      <c r="O216" s="5">
        <v>127.5</v>
      </c>
      <c r="P216" s="5">
        <v>2578.7707803639923</v>
      </c>
      <c r="Q216" s="5">
        <v>22.84802924650655</v>
      </c>
      <c r="R216" s="5">
        <v>3742.968653349859</v>
      </c>
      <c r="S216" s="5">
        <v>427.44859677484845</v>
      </c>
      <c r="T216" s="5"/>
      <c r="U216" s="5">
        <v>4170.417250124708</v>
      </c>
      <c r="V216" s="5">
        <v>125.11251750374123</v>
      </c>
      <c r="W216" s="5">
        <v>4295.529767628449</v>
      </c>
      <c r="X216" s="5">
        <v>3.977342377433749</v>
      </c>
      <c r="Y216" s="42">
        <v>4.7728108529204984</v>
      </c>
    </row>
    <row r="217" spans="1:25" ht="15.75" hidden="1">
      <c r="A217" s="23">
        <v>202</v>
      </c>
      <c r="B217" s="13" t="s">
        <v>209</v>
      </c>
      <c r="C217" s="4">
        <v>131</v>
      </c>
      <c r="D217" s="4">
        <v>17</v>
      </c>
      <c r="E217" s="4">
        <v>1</v>
      </c>
      <c r="F217" s="32">
        <v>0</v>
      </c>
      <c r="G217" s="33">
        <f t="shared" si="24"/>
        <v>149</v>
      </c>
      <c r="H217" s="5" t="s">
        <v>274</v>
      </c>
      <c r="I217" s="5">
        <v>5.887499999999999</v>
      </c>
      <c r="J217" s="5">
        <v>1135.4623437393602</v>
      </c>
      <c r="K217" s="5">
        <v>249.80171562265926</v>
      </c>
      <c r="L217" s="36">
        <v>1006.7083333333334</v>
      </c>
      <c r="M217" s="36">
        <v>800.125</v>
      </c>
      <c r="N217" s="5">
        <v>333.18573140800004</v>
      </c>
      <c r="O217" s="5">
        <v>127.5</v>
      </c>
      <c r="P217" s="5">
        <v>2517.3207803639925</v>
      </c>
      <c r="Q217" s="5">
        <v>37.82618175254973</v>
      </c>
      <c r="R217" s="5">
        <v>3696.4968058559025</v>
      </c>
      <c r="S217" s="5">
        <v>707.664899105027</v>
      </c>
      <c r="T217" s="5"/>
      <c r="U217" s="5">
        <v>4404.1617049609295</v>
      </c>
      <c r="V217" s="5">
        <v>132.12485114882787</v>
      </c>
      <c r="W217" s="5">
        <v>4536.286556109757</v>
      </c>
      <c r="X217" s="5">
        <v>2.5370730179584773</v>
      </c>
      <c r="Y217" s="42">
        <v>3.044487621550173</v>
      </c>
    </row>
    <row r="218" spans="1:25" ht="31.5" hidden="1">
      <c r="A218" s="23">
        <v>203</v>
      </c>
      <c r="B218" s="20" t="s">
        <v>210</v>
      </c>
      <c r="C218" s="11">
        <v>67</v>
      </c>
      <c r="D218" s="11">
        <v>40</v>
      </c>
      <c r="E218" s="11">
        <v>2</v>
      </c>
      <c r="F218" s="28">
        <v>0</v>
      </c>
      <c r="G218" s="29">
        <f t="shared" si="24"/>
        <v>109</v>
      </c>
      <c r="H218" s="39" t="s">
        <v>285</v>
      </c>
      <c r="I218" s="5">
        <v>5.887499999999999</v>
      </c>
      <c r="J218" s="5">
        <v>1135.4623437393602</v>
      </c>
      <c r="K218" s="5">
        <v>249.80171562265926</v>
      </c>
      <c r="L218" s="36">
        <v>481.0375</v>
      </c>
      <c r="M218" s="5">
        <v>491.5005</v>
      </c>
      <c r="N218" s="5">
        <v>333.18573140800004</v>
      </c>
      <c r="O218" s="5">
        <v>127.5</v>
      </c>
      <c r="P218" s="5">
        <v>1683.0254470306593</v>
      </c>
      <c r="Q218" s="5">
        <v>27.67150208743571</v>
      </c>
      <c r="R218" s="5">
        <v>2852.0467928574553</v>
      </c>
      <c r="S218" s="5">
        <v>517.687744982872</v>
      </c>
      <c r="T218" s="5"/>
      <c r="U218" s="5">
        <v>3369.7345378403274</v>
      </c>
      <c r="V218" s="5">
        <v>101.09203613520982</v>
      </c>
      <c r="W218" s="5">
        <v>3470.8265739755375</v>
      </c>
      <c r="X218" s="5">
        <v>2.6535371360669244</v>
      </c>
      <c r="Y218" s="42">
        <v>3.184244563280309</v>
      </c>
    </row>
    <row r="219" spans="1:25" ht="31.5" hidden="1">
      <c r="A219" s="23">
        <v>204</v>
      </c>
      <c r="B219" s="20" t="s">
        <v>211</v>
      </c>
      <c r="C219" s="11">
        <v>41</v>
      </c>
      <c r="D219" s="11">
        <v>59</v>
      </c>
      <c r="E219" s="11">
        <v>0</v>
      </c>
      <c r="F219" s="28">
        <v>0</v>
      </c>
      <c r="G219" s="29">
        <f t="shared" si="24"/>
        <v>100</v>
      </c>
      <c r="H219" s="39" t="s">
        <v>268</v>
      </c>
      <c r="I219" s="5">
        <v>5.887499999999999</v>
      </c>
      <c r="J219" s="5">
        <v>1135.4623437393602</v>
      </c>
      <c r="K219" s="5">
        <v>249.80171562265926</v>
      </c>
      <c r="L219" s="36">
        <v>481.0375</v>
      </c>
      <c r="M219" s="5">
        <v>491.5005</v>
      </c>
      <c r="N219" s="5">
        <v>333.18573140800004</v>
      </c>
      <c r="O219" s="5">
        <v>127.5</v>
      </c>
      <c r="P219" s="5">
        <v>1683.0254470306593</v>
      </c>
      <c r="Q219" s="5">
        <v>25.386699162785053</v>
      </c>
      <c r="R219" s="5">
        <v>2849.7619899328047</v>
      </c>
      <c r="S219" s="5">
        <v>474.9428853053872</v>
      </c>
      <c r="T219" s="5"/>
      <c r="U219" s="5">
        <v>3324.704875238192</v>
      </c>
      <c r="V219" s="5">
        <v>99.74114625714576</v>
      </c>
      <c r="W219" s="5">
        <v>3424.446021495338</v>
      </c>
      <c r="X219" s="5">
        <v>2.8537050179127816</v>
      </c>
      <c r="Y219" s="42">
        <v>3.424446021495338</v>
      </c>
    </row>
    <row r="220" spans="1:25" ht="15.75" hidden="1">
      <c r="A220" s="1">
        <v>205</v>
      </c>
      <c r="B220" s="13" t="s">
        <v>212</v>
      </c>
      <c r="C220" s="4">
        <v>51</v>
      </c>
      <c r="D220" s="4">
        <v>18</v>
      </c>
      <c r="E220" s="4">
        <v>0</v>
      </c>
      <c r="F220" s="32">
        <v>1</v>
      </c>
      <c r="G220" s="33">
        <f t="shared" si="24"/>
        <v>70</v>
      </c>
      <c r="H220" s="5" t="s">
        <v>277</v>
      </c>
      <c r="I220" s="5">
        <v>5.887499999999999</v>
      </c>
      <c r="J220" s="5">
        <v>1135.4623437393602</v>
      </c>
      <c r="K220" s="5">
        <v>249.80171562265926</v>
      </c>
      <c r="L220" s="36">
        <v>1006.7083333333334</v>
      </c>
      <c r="M220" s="36">
        <v>800.125</v>
      </c>
      <c r="N220" s="5">
        <v>333.18573140800004</v>
      </c>
      <c r="O220" s="5">
        <v>127.5</v>
      </c>
      <c r="P220" s="5">
        <v>2517.3207803639925</v>
      </c>
      <c r="Q220" s="5">
        <v>17.770689413949537</v>
      </c>
      <c r="R220" s="5">
        <v>3676.441313517302</v>
      </c>
      <c r="S220" s="5">
        <v>332.46001971377103</v>
      </c>
      <c r="T220" s="5"/>
      <c r="U220" s="5">
        <v>4008.9013332310733</v>
      </c>
      <c r="V220" s="5">
        <v>120.2670399969322</v>
      </c>
      <c r="W220" s="5">
        <v>4129.168373228005</v>
      </c>
      <c r="X220" s="5">
        <v>4.915676634795244</v>
      </c>
      <c r="Y220" s="42">
        <v>5.898811961754293</v>
      </c>
    </row>
    <row r="221" spans="1:25" ht="15.75" hidden="1">
      <c r="A221" s="1">
        <v>206</v>
      </c>
      <c r="B221" s="13" t="s">
        <v>213</v>
      </c>
      <c r="C221" s="4">
        <v>67</v>
      </c>
      <c r="D221" s="4">
        <v>13</v>
      </c>
      <c r="E221" s="4">
        <v>0</v>
      </c>
      <c r="F221" s="32">
        <v>0</v>
      </c>
      <c r="G221" s="33">
        <f t="shared" si="24"/>
        <v>80</v>
      </c>
      <c r="H221" s="5" t="s">
        <v>269</v>
      </c>
      <c r="I221" s="5">
        <v>5.887499999999999</v>
      </c>
      <c r="J221" s="5">
        <v>1135.4623437393602</v>
      </c>
      <c r="K221" s="5">
        <v>249.80171562265926</v>
      </c>
      <c r="L221" s="36">
        <v>1006.7083333333334</v>
      </c>
      <c r="M221" s="36">
        <v>800.125</v>
      </c>
      <c r="N221" s="5">
        <v>333.18573140800004</v>
      </c>
      <c r="O221" s="5">
        <v>127.5</v>
      </c>
      <c r="P221" s="5">
        <v>2517.3207803639925</v>
      </c>
      <c r="Q221" s="5">
        <v>20.30935933022804</v>
      </c>
      <c r="R221" s="5">
        <v>3678.9799834335804</v>
      </c>
      <c r="S221" s="5">
        <v>379.95430824430974</v>
      </c>
      <c r="T221" s="5"/>
      <c r="U221" s="5">
        <v>4058.93429167789</v>
      </c>
      <c r="V221" s="5">
        <v>121.7680287503367</v>
      </c>
      <c r="W221" s="5">
        <v>4180.702320428227</v>
      </c>
      <c r="X221" s="5">
        <v>4.35489825044607</v>
      </c>
      <c r="Y221" s="42">
        <v>5.225877900535283</v>
      </c>
    </row>
    <row r="222" spans="1:25" ht="15.75" hidden="1">
      <c r="A222" s="43">
        <v>207</v>
      </c>
      <c r="B222" s="58" t="s">
        <v>214</v>
      </c>
      <c r="C222" s="4">
        <v>14</v>
      </c>
      <c r="D222" s="4">
        <v>0</v>
      </c>
      <c r="E222" s="4">
        <v>0</v>
      </c>
      <c r="F222" s="32">
        <v>0</v>
      </c>
      <c r="G222" s="33">
        <f t="shared" si="24"/>
        <v>14</v>
      </c>
      <c r="H222" s="63" t="s">
        <v>287</v>
      </c>
      <c r="I222" s="36">
        <v>5.887499999999999</v>
      </c>
      <c r="J222" s="36">
        <v>1135.4623437393602</v>
      </c>
      <c r="K222" s="36">
        <v>249.80171562265926</v>
      </c>
      <c r="L222" s="36">
        <v>767.5575</v>
      </c>
      <c r="M222" s="36"/>
      <c r="N222" s="36">
        <v>333.18573140800004</v>
      </c>
      <c r="O222" s="36">
        <v>127.5</v>
      </c>
      <c r="P222" s="36">
        <v>1478.0449470306594</v>
      </c>
      <c r="Q222" s="36">
        <v>3.5541378827899077</v>
      </c>
      <c r="R222" s="36">
        <v>2622.948928652809</v>
      </c>
      <c r="S222" s="36">
        <v>66.49200394275421</v>
      </c>
      <c r="T222" s="36"/>
      <c r="U222" s="36">
        <v>2689.4409325955635</v>
      </c>
      <c r="V222" s="36">
        <v>80.6832279778669</v>
      </c>
      <c r="W222" s="36">
        <v>2770.1241605734303</v>
      </c>
      <c r="X222" s="36">
        <v>16.488834289127563</v>
      </c>
      <c r="Y222" s="42">
        <v>19.786601146953075</v>
      </c>
    </row>
    <row r="223" spans="1:25" ht="15.75" hidden="1">
      <c r="A223" s="1">
        <v>208</v>
      </c>
      <c r="B223" s="13" t="s">
        <v>215</v>
      </c>
      <c r="C223" s="4">
        <v>2</v>
      </c>
      <c r="D223" s="4">
        <v>0</v>
      </c>
      <c r="E223" s="4">
        <v>0</v>
      </c>
      <c r="F223" s="32">
        <v>0</v>
      </c>
      <c r="G223" s="33">
        <f t="shared" si="24"/>
        <v>2</v>
      </c>
      <c r="H223" s="6"/>
      <c r="I223" s="6"/>
      <c r="J223" s="8"/>
      <c r="K223" s="8"/>
      <c r="L223" s="5"/>
      <c r="M223" s="5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47"/>
    </row>
    <row r="224" spans="1:25" ht="15.75" hidden="1">
      <c r="A224" s="1">
        <v>209</v>
      </c>
      <c r="B224" s="13" t="s">
        <v>216</v>
      </c>
      <c r="C224" s="4">
        <v>28</v>
      </c>
      <c r="D224" s="4">
        <v>32</v>
      </c>
      <c r="E224" s="4">
        <v>0</v>
      </c>
      <c r="F224" s="32">
        <v>0</v>
      </c>
      <c r="G224" s="33">
        <f t="shared" si="24"/>
        <v>60</v>
      </c>
      <c r="H224" s="6"/>
      <c r="I224" s="6"/>
      <c r="J224" s="8"/>
      <c r="K224" s="8"/>
      <c r="L224" s="5"/>
      <c r="M224" s="5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47"/>
    </row>
    <row r="225" spans="1:25" ht="15.75" hidden="1">
      <c r="A225" s="1">
        <v>210</v>
      </c>
      <c r="B225" s="13" t="s">
        <v>217</v>
      </c>
      <c r="C225" s="4">
        <v>5</v>
      </c>
      <c r="D225" s="4">
        <v>3</v>
      </c>
      <c r="E225" s="4">
        <v>0</v>
      </c>
      <c r="F225" s="32">
        <v>0</v>
      </c>
      <c r="G225" s="33">
        <f t="shared" si="24"/>
        <v>8</v>
      </c>
      <c r="H225" s="6"/>
      <c r="I225" s="6"/>
      <c r="J225" s="8"/>
      <c r="K225" s="8"/>
      <c r="L225" s="5"/>
      <c r="M225" s="5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47"/>
    </row>
    <row r="226" spans="1:25" ht="15.75" hidden="1">
      <c r="A226" s="1">
        <v>211</v>
      </c>
      <c r="B226" s="13" t="s">
        <v>218</v>
      </c>
      <c r="C226" s="4">
        <v>9</v>
      </c>
      <c r="D226" s="4">
        <v>4</v>
      </c>
      <c r="E226" s="4">
        <v>0</v>
      </c>
      <c r="F226" s="32">
        <v>0</v>
      </c>
      <c r="G226" s="33">
        <f t="shared" si="24"/>
        <v>13</v>
      </c>
      <c r="H226" s="6"/>
      <c r="I226" s="6"/>
      <c r="J226" s="8"/>
      <c r="K226" s="8"/>
      <c r="L226" s="5"/>
      <c r="M226" s="5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47"/>
    </row>
    <row r="227" spans="1:25" ht="15.75" hidden="1">
      <c r="A227" s="1">
        <v>212</v>
      </c>
      <c r="B227" s="13" t="s">
        <v>219</v>
      </c>
      <c r="C227" s="4">
        <v>6</v>
      </c>
      <c r="D227" s="4">
        <v>6</v>
      </c>
      <c r="E227" s="4">
        <v>0</v>
      </c>
      <c r="F227" s="32">
        <v>0</v>
      </c>
      <c r="G227" s="33">
        <f t="shared" si="24"/>
        <v>12</v>
      </c>
      <c r="H227" s="6"/>
      <c r="I227" s="6"/>
      <c r="J227" s="8"/>
      <c r="K227" s="8"/>
      <c r="L227" s="5"/>
      <c r="M227" s="5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47"/>
    </row>
    <row r="228" spans="1:25" ht="15.75" hidden="1">
      <c r="A228" s="1">
        <v>213</v>
      </c>
      <c r="B228" s="13" t="s">
        <v>220</v>
      </c>
      <c r="C228" s="4">
        <v>4</v>
      </c>
      <c r="D228" s="4">
        <v>8</v>
      </c>
      <c r="E228" s="4">
        <v>0</v>
      </c>
      <c r="F228" s="32">
        <v>0</v>
      </c>
      <c r="G228" s="33">
        <f t="shared" si="24"/>
        <v>12</v>
      </c>
      <c r="H228" s="6"/>
      <c r="I228" s="6"/>
      <c r="J228" s="8"/>
      <c r="K228" s="8"/>
      <c r="L228" s="5"/>
      <c r="M228" s="5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47"/>
    </row>
    <row r="229" spans="1:25" ht="15.75" hidden="1">
      <c r="A229" s="1">
        <v>214</v>
      </c>
      <c r="B229" s="13" t="s">
        <v>221</v>
      </c>
      <c r="C229" s="4">
        <v>36</v>
      </c>
      <c r="D229" s="4">
        <v>14</v>
      </c>
      <c r="E229" s="4">
        <v>0</v>
      </c>
      <c r="F229" s="32">
        <v>0</v>
      </c>
      <c r="G229" s="33">
        <f t="shared" si="24"/>
        <v>50</v>
      </c>
      <c r="H229" s="6" t="s">
        <v>270</v>
      </c>
      <c r="I229" s="5">
        <v>5.887499999999999</v>
      </c>
      <c r="J229" s="5">
        <v>1135.4623437393602</v>
      </c>
      <c r="K229" s="5">
        <v>249.80171562265926</v>
      </c>
      <c r="L229" s="5">
        <v>488.8675</v>
      </c>
      <c r="M229" s="36">
        <v>799.53</v>
      </c>
      <c r="N229" s="5">
        <v>333.18573140800004</v>
      </c>
      <c r="O229" s="5">
        <v>127.5</v>
      </c>
      <c r="P229" s="5">
        <v>1998.8849470306593</v>
      </c>
      <c r="Q229" s="5">
        <v>12.693349581392527</v>
      </c>
      <c r="R229" s="5">
        <v>3152.928140351412</v>
      </c>
      <c r="S229" s="5">
        <v>237.4714426526936</v>
      </c>
      <c r="T229" s="5"/>
      <c r="U229" s="5">
        <v>3390.3995830041054</v>
      </c>
      <c r="V229" s="5">
        <v>101.71198749012315</v>
      </c>
      <c r="W229" s="5">
        <v>3492.1115704942285</v>
      </c>
      <c r="X229" s="5">
        <v>5.820185950823714</v>
      </c>
      <c r="Y229" s="42">
        <v>6.984223140988457</v>
      </c>
    </row>
    <row r="230" spans="1:25" ht="15.75" hidden="1">
      <c r="A230" s="1">
        <v>215</v>
      </c>
      <c r="B230" s="21" t="s">
        <v>222</v>
      </c>
      <c r="C230" s="4">
        <v>13</v>
      </c>
      <c r="D230" s="4">
        <v>2</v>
      </c>
      <c r="E230" s="4">
        <v>0</v>
      </c>
      <c r="F230" s="32">
        <v>0</v>
      </c>
      <c r="G230" s="33">
        <f t="shared" si="24"/>
        <v>15</v>
      </c>
      <c r="H230" s="6"/>
      <c r="I230" s="6"/>
      <c r="J230" s="8"/>
      <c r="K230" s="8"/>
      <c r="L230" s="5"/>
      <c r="M230" s="5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47"/>
    </row>
    <row r="231" spans="1:25" ht="15.75" hidden="1">
      <c r="A231" s="62">
        <v>216</v>
      </c>
      <c r="B231" s="64" t="s">
        <v>223</v>
      </c>
      <c r="C231" s="4">
        <v>12</v>
      </c>
      <c r="D231" s="4">
        <v>0</v>
      </c>
      <c r="E231" s="4">
        <v>3</v>
      </c>
      <c r="F231" s="32">
        <v>1</v>
      </c>
      <c r="G231" s="33">
        <f t="shared" si="24"/>
        <v>16</v>
      </c>
      <c r="H231" s="36" t="s">
        <v>284</v>
      </c>
      <c r="I231" s="36">
        <v>5.887499999999999</v>
      </c>
      <c r="J231" s="36">
        <v>1135.4623437393602</v>
      </c>
      <c r="K231" s="36">
        <v>249.80171562265926</v>
      </c>
      <c r="L231" s="36">
        <v>1006.7083333333334</v>
      </c>
      <c r="M231" s="36"/>
      <c r="N231" s="36">
        <v>333.18573140800004</v>
      </c>
      <c r="O231" s="36">
        <v>127.5</v>
      </c>
      <c r="P231" s="36">
        <v>1717.1957803639928</v>
      </c>
      <c r="Q231" s="36">
        <v>4.061871866045609</v>
      </c>
      <c r="R231" s="36">
        <v>2862.6074959693988</v>
      </c>
      <c r="S231" s="36">
        <v>75.99086164886195</v>
      </c>
      <c r="T231" s="36"/>
      <c r="U231" s="36">
        <v>2938.5983576182607</v>
      </c>
      <c r="V231" s="36">
        <v>88.15795072854782</v>
      </c>
      <c r="W231" s="36">
        <v>3026.7563083468085</v>
      </c>
      <c r="X231" s="36">
        <v>15.764355772639627</v>
      </c>
      <c r="Y231" s="42">
        <v>18.91722692716755</v>
      </c>
    </row>
    <row r="232" spans="1:25" ht="15.75" hidden="1">
      <c r="A232" s="1">
        <v>217</v>
      </c>
      <c r="B232" s="21" t="s">
        <v>224</v>
      </c>
      <c r="C232" s="4">
        <v>8</v>
      </c>
      <c r="D232" s="4">
        <v>2</v>
      </c>
      <c r="E232" s="4">
        <v>0</v>
      </c>
      <c r="F232" s="32">
        <v>0</v>
      </c>
      <c r="G232" s="33">
        <f t="shared" si="24"/>
        <v>10</v>
      </c>
      <c r="H232" s="6"/>
      <c r="I232" s="6"/>
      <c r="J232" s="8"/>
      <c r="K232" s="8"/>
      <c r="L232" s="5"/>
      <c r="M232" s="5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47"/>
    </row>
    <row r="233" spans="1:25" ht="31.5" hidden="1">
      <c r="A233" s="23">
        <v>218</v>
      </c>
      <c r="B233" s="26" t="s">
        <v>225</v>
      </c>
      <c r="C233" s="11">
        <v>22</v>
      </c>
      <c r="D233" s="11">
        <v>43</v>
      </c>
      <c r="E233" s="11">
        <v>0</v>
      </c>
      <c r="F233" s="28">
        <v>0</v>
      </c>
      <c r="G233" s="29">
        <f t="shared" si="24"/>
        <v>65</v>
      </c>
      <c r="H233" s="39" t="s">
        <v>268</v>
      </c>
      <c r="I233" s="5">
        <v>5.887499999999999</v>
      </c>
      <c r="J233" s="5">
        <v>1135.4623437393602</v>
      </c>
      <c r="K233" s="5">
        <v>249.80171562265926</v>
      </c>
      <c r="L233" s="36">
        <v>481.0375</v>
      </c>
      <c r="M233" s="5">
        <v>491.5005</v>
      </c>
      <c r="N233" s="5">
        <v>333.18573140800004</v>
      </c>
      <c r="O233" s="5">
        <v>127.5</v>
      </c>
      <c r="P233" s="5">
        <v>1683.0254470306593</v>
      </c>
      <c r="Q233" s="5">
        <v>16.501354455810286</v>
      </c>
      <c r="R233" s="5">
        <v>2840.8766452258296</v>
      </c>
      <c r="S233" s="5">
        <v>308.7128754485017</v>
      </c>
      <c r="T233" s="5"/>
      <c r="U233" s="5">
        <v>3149.589520674331</v>
      </c>
      <c r="V233" s="5">
        <v>94.48768562022994</v>
      </c>
      <c r="W233" s="5">
        <v>3244.077206294561</v>
      </c>
      <c r="X233" s="5">
        <v>4.159073341403284</v>
      </c>
      <c r="Y233" s="42">
        <v>4.99088800968394</v>
      </c>
    </row>
    <row r="234" spans="1:25" ht="15.75" hidden="1">
      <c r="A234" s="1">
        <v>219</v>
      </c>
      <c r="B234" s="19" t="s">
        <v>226</v>
      </c>
      <c r="C234" s="4">
        <v>8</v>
      </c>
      <c r="D234" s="4">
        <v>10</v>
      </c>
      <c r="E234" s="4">
        <v>0</v>
      </c>
      <c r="F234" s="32">
        <v>0</v>
      </c>
      <c r="G234" s="33">
        <f t="shared" si="24"/>
        <v>18</v>
      </c>
      <c r="H234" s="6"/>
      <c r="I234" s="6"/>
      <c r="J234" s="8"/>
      <c r="K234" s="8"/>
      <c r="L234" s="5"/>
      <c r="M234" s="5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47"/>
    </row>
    <row r="235" spans="1:25" ht="15.75" hidden="1">
      <c r="A235" s="1">
        <v>220</v>
      </c>
      <c r="B235" s="19" t="s">
        <v>227</v>
      </c>
      <c r="C235" s="4">
        <v>4</v>
      </c>
      <c r="D235" s="4">
        <v>0</v>
      </c>
      <c r="E235" s="4">
        <v>0</v>
      </c>
      <c r="F235" s="32">
        <v>0</v>
      </c>
      <c r="G235" s="33">
        <f t="shared" si="24"/>
        <v>4</v>
      </c>
      <c r="H235" s="6"/>
      <c r="I235" s="6"/>
      <c r="J235" s="8"/>
      <c r="K235" s="8"/>
      <c r="L235" s="5"/>
      <c r="M235" s="5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47"/>
    </row>
    <row r="236" spans="1:25" ht="15.75" hidden="1">
      <c r="A236" s="1">
        <v>221</v>
      </c>
      <c r="B236" s="19" t="s">
        <v>228</v>
      </c>
      <c r="C236" s="4">
        <v>14</v>
      </c>
      <c r="D236" s="4">
        <v>2</v>
      </c>
      <c r="E236" s="4">
        <v>0</v>
      </c>
      <c r="F236" s="32">
        <v>0</v>
      </c>
      <c r="G236" s="33">
        <f t="shared" si="24"/>
        <v>16</v>
      </c>
      <c r="H236" s="6"/>
      <c r="I236" s="6"/>
      <c r="J236" s="8"/>
      <c r="K236" s="8"/>
      <c r="L236" s="5"/>
      <c r="M236" s="5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47"/>
    </row>
    <row r="237" spans="1:25" ht="15.75" hidden="1">
      <c r="A237" s="1">
        <v>222</v>
      </c>
      <c r="B237" s="19" t="s">
        <v>229</v>
      </c>
      <c r="C237" s="4">
        <v>3</v>
      </c>
      <c r="D237" s="4">
        <v>1</v>
      </c>
      <c r="E237" s="4">
        <v>0</v>
      </c>
      <c r="F237" s="32">
        <v>0</v>
      </c>
      <c r="G237" s="33">
        <f t="shared" si="24"/>
        <v>4</v>
      </c>
      <c r="H237" s="6"/>
      <c r="I237" s="6"/>
      <c r="J237" s="8"/>
      <c r="K237" s="8"/>
      <c r="L237" s="5"/>
      <c r="M237" s="5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47"/>
    </row>
    <row r="238" spans="1:25" ht="15.75" hidden="1">
      <c r="A238" s="1">
        <v>223</v>
      </c>
      <c r="B238" s="19" t="s">
        <v>230</v>
      </c>
      <c r="C238" s="4">
        <v>16</v>
      </c>
      <c r="D238" s="4">
        <v>0</v>
      </c>
      <c r="E238" s="4">
        <v>0</v>
      </c>
      <c r="F238" s="32">
        <v>0</v>
      </c>
      <c r="G238" s="33">
        <f t="shared" si="24"/>
        <v>16</v>
      </c>
      <c r="H238" s="6"/>
      <c r="I238" s="6"/>
      <c r="J238" s="8"/>
      <c r="K238" s="8"/>
      <c r="L238" s="5"/>
      <c r="M238" s="5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47"/>
    </row>
    <row r="239" spans="1:25" ht="15.75" hidden="1">
      <c r="A239" s="1">
        <v>224</v>
      </c>
      <c r="B239" s="19" t="s">
        <v>231</v>
      </c>
      <c r="C239" s="4">
        <v>3</v>
      </c>
      <c r="D239" s="4">
        <v>1</v>
      </c>
      <c r="E239" s="4">
        <v>0</v>
      </c>
      <c r="F239" s="32">
        <v>0</v>
      </c>
      <c r="G239" s="33">
        <f t="shared" si="24"/>
        <v>4</v>
      </c>
      <c r="H239" s="6"/>
      <c r="I239" s="6"/>
      <c r="J239" s="8"/>
      <c r="K239" s="8"/>
      <c r="L239" s="5"/>
      <c r="M239" s="5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47"/>
    </row>
    <row r="240" spans="1:25" ht="15.75" hidden="1">
      <c r="A240" s="1">
        <v>225</v>
      </c>
      <c r="B240" s="19" t="s">
        <v>232</v>
      </c>
      <c r="C240" s="4">
        <v>11</v>
      </c>
      <c r="D240" s="4">
        <v>5</v>
      </c>
      <c r="E240" s="4">
        <v>0</v>
      </c>
      <c r="F240" s="32">
        <v>0</v>
      </c>
      <c r="G240" s="33">
        <f t="shared" si="24"/>
        <v>16</v>
      </c>
      <c r="H240" s="6"/>
      <c r="I240" s="6"/>
      <c r="J240" s="8"/>
      <c r="K240" s="8"/>
      <c r="L240" s="5"/>
      <c r="M240" s="5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47"/>
    </row>
    <row r="241" spans="1:25" ht="15.75" hidden="1">
      <c r="A241" s="1">
        <v>226</v>
      </c>
      <c r="B241" s="19" t="s">
        <v>233</v>
      </c>
      <c r="C241" s="4">
        <v>2</v>
      </c>
      <c r="D241" s="4">
        <v>3</v>
      </c>
      <c r="E241" s="4">
        <v>0</v>
      </c>
      <c r="F241" s="32">
        <v>0</v>
      </c>
      <c r="G241" s="33">
        <f t="shared" si="24"/>
        <v>5</v>
      </c>
      <c r="H241" s="6"/>
      <c r="I241" s="6"/>
      <c r="J241" s="8"/>
      <c r="K241" s="8"/>
      <c r="L241" s="5"/>
      <c r="M241" s="5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47"/>
    </row>
    <row r="242" spans="1:25" ht="15.75" hidden="1">
      <c r="A242" s="1">
        <v>227</v>
      </c>
      <c r="B242" s="19" t="s">
        <v>234</v>
      </c>
      <c r="C242" s="4">
        <v>9</v>
      </c>
      <c r="D242" s="4">
        <v>7</v>
      </c>
      <c r="E242" s="4">
        <v>0</v>
      </c>
      <c r="F242" s="32">
        <v>0</v>
      </c>
      <c r="G242" s="33">
        <f t="shared" si="24"/>
        <v>16</v>
      </c>
      <c r="H242" s="6"/>
      <c r="I242" s="6"/>
      <c r="J242" s="8"/>
      <c r="K242" s="8"/>
      <c r="L242" s="5"/>
      <c r="M242" s="5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47"/>
    </row>
    <row r="243" spans="1:25" ht="15.75" hidden="1">
      <c r="A243" s="1">
        <v>228</v>
      </c>
      <c r="B243" s="19" t="s">
        <v>235</v>
      </c>
      <c r="C243" s="4">
        <v>11</v>
      </c>
      <c r="D243" s="4">
        <v>5</v>
      </c>
      <c r="E243" s="4">
        <v>0</v>
      </c>
      <c r="F243" s="32">
        <v>0</v>
      </c>
      <c r="G243" s="33">
        <f t="shared" si="24"/>
        <v>16</v>
      </c>
      <c r="H243" s="6"/>
      <c r="I243" s="6"/>
      <c r="J243" s="8"/>
      <c r="K243" s="8"/>
      <c r="L243" s="5"/>
      <c r="M243" s="5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47"/>
    </row>
    <row r="244" spans="1:25" ht="15.75" hidden="1">
      <c r="A244" s="1">
        <v>229</v>
      </c>
      <c r="B244" s="19" t="s">
        <v>236</v>
      </c>
      <c r="C244" s="4">
        <v>11</v>
      </c>
      <c r="D244" s="4">
        <v>5</v>
      </c>
      <c r="E244" s="4">
        <v>0</v>
      </c>
      <c r="F244" s="32">
        <v>0</v>
      </c>
      <c r="G244" s="33">
        <f t="shared" si="24"/>
        <v>16</v>
      </c>
      <c r="H244" s="6"/>
      <c r="I244" s="6"/>
      <c r="J244" s="8"/>
      <c r="K244" s="8"/>
      <c r="L244" s="5"/>
      <c r="M244" s="5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47"/>
    </row>
    <row r="245" spans="1:25" ht="15.75" hidden="1">
      <c r="A245" s="1">
        <v>230</v>
      </c>
      <c r="B245" s="19" t="s">
        <v>237</v>
      </c>
      <c r="C245" s="4">
        <v>8</v>
      </c>
      <c r="D245" s="4">
        <v>8</v>
      </c>
      <c r="E245" s="4">
        <v>0</v>
      </c>
      <c r="F245" s="32">
        <v>0</v>
      </c>
      <c r="G245" s="33">
        <f t="shared" si="24"/>
        <v>16</v>
      </c>
      <c r="H245" s="6"/>
      <c r="I245" s="6"/>
      <c r="J245" s="8"/>
      <c r="K245" s="8"/>
      <c r="L245" s="5"/>
      <c r="M245" s="5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47"/>
    </row>
    <row r="246" spans="1:25" ht="15.75" hidden="1">
      <c r="A246" s="1">
        <v>231</v>
      </c>
      <c r="B246" s="19" t="s">
        <v>238</v>
      </c>
      <c r="C246" s="4">
        <v>13</v>
      </c>
      <c r="D246" s="4">
        <v>3</v>
      </c>
      <c r="E246" s="4">
        <v>0</v>
      </c>
      <c r="F246" s="32">
        <v>0</v>
      </c>
      <c r="G246" s="33">
        <f t="shared" si="24"/>
        <v>16</v>
      </c>
      <c r="H246" s="6" t="s">
        <v>276</v>
      </c>
      <c r="I246" s="5">
        <v>5.887499999999999</v>
      </c>
      <c r="J246" s="5">
        <v>1135.4623437393602</v>
      </c>
      <c r="K246" s="5">
        <v>249.80171562265926</v>
      </c>
      <c r="L246" s="5">
        <v>488.8675</v>
      </c>
      <c r="M246" s="36">
        <v>799.53</v>
      </c>
      <c r="N246" s="5">
        <v>333.18573140800004</v>
      </c>
      <c r="O246" s="5">
        <v>127.5</v>
      </c>
      <c r="P246" s="5">
        <v>1998.8849470306593</v>
      </c>
      <c r="Q246" s="5">
        <v>4.061871866045609</v>
      </c>
      <c r="R246" s="5">
        <v>3144.2966626360653</v>
      </c>
      <c r="S246" s="5">
        <v>75.99086164886195</v>
      </c>
      <c r="T246" s="5"/>
      <c r="U246" s="5">
        <v>3220.2875242849273</v>
      </c>
      <c r="V246" s="5">
        <v>96.60862572854782</v>
      </c>
      <c r="W246" s="5">
        <v>3316.896150013475</v>
      </c>
      <c r="X246" s="5">
        <v>17.275500781320183</v>
      </c>
      <c r="Y246" s="42">
        <v>20.730600937584217</v>
      </c>
    </row>
    <row r="247" spans="1:25" ht="15.75" hidden="1">
      <c r="A247" s="1">
        <v>232</v>
      </c>
      <c r="B247" s="19" t="s">
        <v>239</v>
      </c>
      <c r="C247" s="4">
        <v>10</v>
      </c>
      <c r="D247" s="4">
        <v>6</v>
      </c>
      <c r="E247" s="4">
        <v>0</v>
      </c>
      <c r="F247" s="32">
        <v>0</v>
      </c>
      <c r="G247" s="33">
        <f t="shared" si="24"/>
        <v>16</v>
      </c>
      <c r="H247" s="6"/>
      <c r="I247" s="6"/>
      <c r="J247" s="8"/>
      <c r="K247" s="8"/>
      <c r="L247" s="5"/>
      <c r="M247" s="5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47"/>
    </row>
    <row r="248" spans="1:25" ht="15.75" hidden="1">
      <c r="A248" s="1">
        <v>233</v>
      </c>
      <c r="B248" s="19" t="s">
        <v>240</v>
      </c>
      <c r="C248" s="4">
        <v>13</v>
      </c>
      <c r="D248" s="4">
        <v>3</v>
      </c>
      <c r="E248" s="4">
        <v>0</v>
      </c>
      <c r="F248" s="32">
        <v>0</v>
      </c>
      <c r="G248" s="33">
        <f t="shared" si="24"/>
        <v>16</v>
      </c>
      <c r="H248" s="6" t="s">
        <v>276</v>
      </c>
      <c r="I248" s="5">
        <v>5.887499999999999</v>
      </c>
      <c r="J248" s="5">
        <v>1135.4623437393602</v>
      </c>
      <c r="K248" s="5">
        <v>249.80171562265926</v>
      </c>
      <c r="L248" s="5">
        <v>488.8675</v>
      </c>
      <c r="M248" s="36">
        <v>799.53</v>
      </c>
      <c r="N248" s="5">
        <v>333.18573140800004</v>
      </c>
      <c r="O248" s="5">
        <v>127.5</v>
      </c>
      <c r="P248" s="5">
        <v>1998.8849470306593</v>
      </c>
      <c r="Q248" s="5">
        <v>4.061871866045609</v>
      </c>
      <c r="R248" s="5">
        <v>3144.2966626360653</v>
      </c>
      <c r="S248" s="5">
        <v>75.99086164886195</v>
      </c>
      <c r="T248" s="5"/>
      <c r="U248" s="5">
        <v>3220.2875242849273</v>
      </c>
      <c r="V248" s="5">
        <v>96.60862572854782</v>
      </c>
      <c r="W248" s="5">
        <v>3316.896150013475</v>
      </c>
      <c r="X248" s="5">
        <v>17.275500781320183</v>
      </c>
      <c r="Y248" s="42">
        <v>20.730600937584217</v>
      </c>
    </row>
    <row r="249" spans="1:25" ht="15.75" hidden="1">
      <c r="A249" s="1">
        <v>234</v>
      </c>
      <c r="B249" s="19" t="s">
        <v>241</v>
      </c>
      <c r="C249" s="4">
        <v>5</v>
      </c>
      <c r="D249" s="4">
        <v>3</v>
      </c>
      <c r="E249" s="4">
        <v>0</v>
      </c>
      <c r="F249" s="32">
        <v>0</v>
      </c>
      <c r="G249" s="33">
        <f t="shared" si="24"/>
        <v>8</v>
      </c>
      <c r="H249" s="6"/>
      <c r="I249" s="6"/>
      <c r="J249" s="8"/>
      <c r="K249" s="8"/>
      <c r="L249" s="5"/>
      <c r="M249" s="5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47"/>
    </row>
    <row r="250" spans="1:25" ht="15.75" hidden="1">
      <c r="A250" s="1">
        <v>235</v>
      </c>
      <c r="B250" s="19" t="s">
        <v>242</v>
      </c>
      <c r="C250" s="4">
        <v>11</v>
      </c>
      <c r="D250" s="4">
        <v>13</v>
      </c>
      <c r="E250" s="4">
        <v>0</v>
      </c>
      <c r="F250" s="32">
        <v>0</v>
      </c>
      <c r="G250" s="33">
        <f t="shared" si="24"/>
        <v>24</v>
      </c>
      <c r="H250" s="6"/>
      <c r="I250" s="6"/>
      <c r="J250" s="8"/>
      <c r="K250" s="8"/>
      <c r="L250" s="5"/>
      <c r="M250" s="5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47"/>
    </row>
    <row r="251" spans="1:25" ht="15.75" hidden="1">
      <c r="A251" s="1">
        <v>236</v>
      </c>
      <c r="B251" s="19" t="s">
        <v>243</v>
      </c>
      <c r="C251" s="4">
        <v>22</v>
      </c>
      <c r="D251" s="4">
        <v>23</v>
      </c>
      <c r="E251" s="4">
        <v>0</v>
      </c>
      <c r="F251" s="32">
        <v>0</v>
      </c>
      <c r="G251" s="33">
        <f t="shared" si="24"/>
        <v>45</v>
      </c>
      <c r="H251" s="5" t="s">
        <v>272</v>
      </c>
      <c r="I251" s="5">
        <v>5.887499999999999</v>
      </c>
      <c r="J251" s="5">
        <v>1135.4623437393602</v>
      </c>
      <c r="K251" s="5">
        <v>249.80171562265926</v>
      </c>
      <c r="L251" s="36">
        <v>1006.7083333333334</v>
      </c>
      <c r="M251" s="36">
        <v>800.125</v>
      </c>
      <c r="N251" s="5">
        <v>333.18573140800004</v>
      </c>
      <c r="O251" s="5">
        <v>127.5</v>
      </c>
      <c r="P251" s="5">
        <v>2517.3207803639925</v>
      </c>
      <c r="Q251" s="5">
        <v>11.424014623253274</v>
      </c>
      <c r="R251" s="5">
        <v>3670.094638726606</v>
      </c>
      <c r="S251" s="5">
        <v>213.72429838742423</v>
      </c>
      <c r="T251" s="5"/>
      <c r="U251" s="5">
        <v>3883.81893711403</v>
      </c>
      <c r="V251" s="5">
        <v>116.5145681134209</v>
      </c>
      <c r="W251" s="5">
        <v>4000.333505227451</v>
      </c>
      <c r="X251" s="5">
        <v>7.408025009680465</v>
      </c>
      <c r="Y251" s="42">
        <v>8.889630011616557</v>
      </c>
    </row>
    <row r="252" spans="1:25" ht="15.75" hidden="1">
      <c r="A252" s="1">
        <v>237</v>
      </c>
      <c r="B252" s="19" t="s">
        <v>244</v>
      </c>
      <c r="C252" s="4">
        <v>14</v>
      </c>
      <c r="D252" s="4">
        <v>35</v>
      </c>
      <c r="E252" s="4">
        <v>0</v>
      </c>
      <c r="F252" s="32">
        <v>0</v>
      </c>
      <c r="G252" s="33">
        <f t="shared" si="24"/>
        <v>49</v>
      </c>
      <c r="H252" s="6"/>
      <c r="I252" s="6"/>
      <c r="J252" s="8"/>
      <c r="K252" s="8"/>
      <c r="L252" s="5"/>
      <c r="M252" s="5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47"/>
    </row>
    <row r="253" spans="1:25" ht="15.75" hidden="1">
      <c r="A253" s="1">
        <v>238</v>
      </c>
      <c r="B253" s="19" t="s">
        <v>245</v>
      </c>
      <c r="C253" s="4">
        <v>12</v>
      </c>
      <c r="D253" s="4">
        <v>4</v>
      </c>
      <c r="E253" s="4">
        <v>0</v>
      </c>
      <c r="F253" s="32">
        <v>0</v>
      </c>
      <c r="G253" s="33">
        <f t="shared" si="24"/>
        <v>16</v>
      </c>
      <c r="H253" s="6"/>
      <c r="I253" s="6"/>
      <c r="J253" s="8"/>
      <c r="K253" s="8"/>
      <c r="L253" s="5"/>
      <c r="M253" s="5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47"/>
    </row>
    <row r="254" spans="1:25" ht="15.75" hidden="1">
      <c r="A254" s="23">
        <v>239</v>
      </c>
      <c r="B254" s="19" t="s">
        <v>246</v>
      </c>
      <c r="C254" s="4">
        <v>6</v>
      </c>
      <c r="D254" s="4">
        <v>2</v>
      </c>
      <c r="E254" s="4">
        <v>0</v>
      </c>
      <c r="F254" s="32">
        <v>0</v>
      </c>
      <c r="G254" s="33">
        <f t="shared" si="24"/>
        <v>8</v>
      </c>
      <c r="H254" s="6"/>
      <c r="I254" s="6"/>
      <c r="J254" s="8"/>
      <c r="K254" s="8"/>
      <c r="L254" s="5"/>
      <c r="M254" s="5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47"/>
    </row>
    <row r="255" spans="1:25" ht="15.75" hidden="1">
      <c r="A255" s="1">
        <v>240</v>
      </c>
      <c r="B255" s="20" t="s">
        <v>247</v>
      </c>
      <c r="C255" s="4">
        <v>18</v>
      </c>
      <c r="D255" s="4">
        <v>6</v>
      </c>
      <c r="E255" s="4">
        <v>0</v>
      </c>
      <c r="F255" s="32">
        <v>0</v>
      </c>
      <c r="G255" s="33">
        <f t="shared" si="24"/>
        <v>24</v>
      </c>
      <c r="H255" s="6"/>
      <c r="I255" s="6"/>
      <c r="J255" s="8"/>
      <c r="K255" s="8"/>
      <c r="L255" s="5"/>
      <c r="M255" s="5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47"/>
    </row>
    <row r="256" spans="1:25" ht="47.25" hidden="1">
      <c r="A256" s="1">
        <v>241</v>
      </c>
      <c r="B256" s="21" t="s">
        <v>248</v>
      </c>
      <c r="C256" s="11">
        <v>112</v>
      </c>
      <c r="D256" s="11">
        <v>8</v>
      </c>
      <c r="E256" s="11">
        <v>0</v>
      </c>
      <c r="F256" s="28">
        <v>0</v>
      </c>
      <c r="G256" s="29">
        <f t="shared" si="24"/>
        <v>120</v>
      </c>
      <c r="H256" s="69" t="s">
        <v>282</v>
      </c>
      <c r="I256" s="5">
        <v>5.887499999999999</v>
      </c>
      <c r="J256" s="5">
        <v>1135.4623437393602</v>
      </c>
      <c r="K256" s="5">
        <v>249.80171562265926</v>
      </c>
      <c r="L256" s="36">
        <v>1068.1583333333333</v>
      </c>
      <c r="M256" s="36">
        <v>800.125</v>
      </c>
      <c r="N256" s="5">
        <v>333.18573140800004</v>
      </c>
      <c r="O256" s="5">
        <v>127.5</v>
      </c>
      <c r="P256" s="5">
        <v>2578.7707803639923</v>
      </c>
      <c r="Q256" s="5">
        <v>30.464038995342065</v>
      </c>
      <c r="R256" s="5">
        <v>3750.5846630986944</v>
      </c>
      <c r="S256" s="5">
        <v>569.9314623664646</v>
      </c>
      <c r="T256" s="5"/>
      <c r="U256" s="5">
        <v>4320.516125465159</v>
      </c>
      <c r="V256" s="5">
        <v>129.61548376395478</v>
      </c>
      <c r="W256" s="5">
        <v>4450.1316092291145</v>
      </c>
      <c r="X256" s="5">
        <v>3.0903691730757736</v>
      </c>
      <c r="Y256" s="42">
        <v>3.7084430076909283</v>
      </c>
    </row>
    <row r="257" spans="1:25" ht="15.75" hidden="1">
      <c r="A257" s="1">
        <v>242</v>
      </c>
      <c r="B257" s="21" t="s">
        <v>249</v>
      </c>
      <c r="C257" s="4">
        <v>32</v>
      </c>
      <c r="D257" s="4">
        <v>8</v>
      </c>
      <c r="E257" s="4">
        <v>0</v>
      </c>
      <c r="F257" s="32">
        <v>0</v>
      </c>
      <c r="G257" s="33">
        <f t="shared" si="24"/>
        <v>40</v>
      </c>
      <c r="H257" s="6"/>
      <c r="I257" s="6"/>
      <c r="J257" s="8"/>
      <c r="K257" s="8"/>
      <c r="L257" s="5"/>
      <c r="M257" s="5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47"/>
    </row>
    <row r="258" spans="1:25" ht="15.75" hidden="1">
      <c r="A258" s="1">
        <v>243</v>
      </c>
      <c r="B258" s="21" t="s">
        <v>250</v>
      </c>
      <c r="C258" s="4">
        <v>18</v>
      </c>
      <c r="D258" s="4">
        <v>21</v>
      </c>
      <c r="E258" s="4">
        <v>0</v>
      </c>
      <c r="F258" s="32">
        <v>0</v>
      </c>
      <c r="G258" s="33">
        <f t="shared" si="24"/>
        <v>39</v>
      </c>
      <c r="H258" s="5" t="s">
        <v>272</v>
      </c>
      <c r="I258" s="5">
        <v>5.887499999999999</v>
      </c>
      <c r="J258" s="5">
        <v>1135.4623437393602</v>
      </c>
      <c r="K258" s="5">
        <v>249.80171562265926</v>
      </c>
      <c r="L258" s="36">
        <v>1006.7083333333334</v>
      </c>
      <c r="M258" s="36">
        <v>800.125</v>
      </c>
      <c r="N258" s="5">
        <v>333.18573140800004</v>
      </c>
      <c r="O258" s="5">
        <v>127.5</v>
      </c>
      <c r="P258" s="5">
        <v>2517.3207803639925</v>
      </c>
      <c r="Q258" s="5">
        <v>9.90081267348617</v>
      </c>
      <c r="R258" s="5">
        <v>3668.5714367768387</v>
      </c>
      <c r="S258" s="5">
        <v>185.227725269101</v>
      </c>
      <c r="T258" s="5"/>
      <c r="U258" s="5">
        <v>3853.7991620459397</v>
      </c>
      <c r="V258" s="5">
        <v>115.61397486137818</v>
      </c>
      <c r="W258" s="5">
        <v>3969.413136907318</v>
      </c>
      <c r="X258" s="5">
        <v>8.481652001938714</v>
      </c>
      <c r="Y258" s="42">
        <v>10.177982402326457</v>
      </c>
    </row>
    <row r="259" spans="1:25" ht="15.75" hidden="1">
      <c r="A259" s="1">
        <v>244</v>
      </c>
      <c r="B259" s="20" t="s">
        <v>251</v>
      </c>
      <c r="C259" s="4">
        <v>39</v>
      </c>
      <c r="D259" s="4">
        <v>3</v>
      </c>
      <c r="E259" s="4">
        <v>3</v>
      </c>
      <c r="F259" s="32">
        <v>0</v>
      </c>
      <c r="G259" s="33">
        <f t="shared" si="24"/>
        <v>45</v>
      </c>
      <c r="H259" s="6"/>
      <c r="I259" s="6"/>
      <c r="J259" s="8"/>
      <c r="K259" s="8"/>
      <c r="L259" s="5"/>
      <c r="M259" s="5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47"/>
    </row>
    <row r="260" spans="1:25" ht="15.75" hidden="1">
      <c r="A260" s="1">
        <v>245</v>
      </c>
      <c r="B260" s="20" t="s">
        <v>252</v>
      </c>
      <c r="C260" s="4">
        <v>15</v>
      </c>
      <c r="D260" s="4">
        <v>0</v>
      </c>
      <c r="E260" s="4">
        <v>0</v>
      </c>
      <c r="F260" s="32">
        <v>0</v>
      </c>
      <c r="G260" s="33">
        <f t="shared" si="24"/>
        <v>15</v>
      </c>
      <c r="H260" s="6"/>
      <c r="I260" s="6"/>
      <c r="J260" s="8"/>
      <c r="K260" s="8"/>
      <c r="L260" s="5"/>
      <c r="M260" s="5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47"/>
    </row>
    <row r="261" spans="1:25" ht="15.75" hidden="1">
      <c r="A261" s="1">
        <v>246</v>
      </c>
      <c r="B261" s="21" t="s">
        <v>253</v>
      </c>
      <c r="C261" s="4">
        <v>11</v>
      </c>
      <c r="D261" s="4">
        <v>4</v>
      </c>
      <c r="E261" s="4">
        <v>0</v>
      </c>
      <c r="F261" s="32">
        <v>1</v>
      </c>
      <c r="G261" s="33">
        <f t="shared" si="24"/>
        <v>16</v>
      </c>
      <c r="H261" s="6"/>
      <c r="I261" s="6"/>
      <c r="J261" s="8"/>
      <c r="K261" s="8"/>
      <c r="L261" s="5"/>
      <c r="M261" s="5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47"/>
    </row>
    <row r="262" spans="1:25" ht="15.75" hidden="1">
      <c r="A262" s="1">
        <v>247</v>
      </c>
      <c r="B262" s="21" t="s">
        <v>254</v>
      </c>
      <c r="C262" s="4">
        <v>20</v>
      </c>
      <c r="D262" s="4">
        <v>6</v>
      </c>
      <c r="E262" s="4">
        <v>1</v>
      </c>
      <c r="F262" s="32">
        <v>2</v>
      </c>
      <c r="G262" s="33">
        <f t="shared" si="24"/>
        <v>29</v>
      </c>
      <c r="H262" s="5" t="s">
        <v>272</v>
      </c>
      <c r="I262" s="5">
        <v>5.887499999999999</v>
      </c>
      <c r="J262" s="5">
        <v>1135.4623437393602</v>
      </c>
      <c r="K262" s="5">
        <v>249.80171562265926</v>
      </c>
      <c r="L262" s="36">
        <v>1006.7083333333334</v>
      </c>
      <c r="M262" s="36">
        <v>800.125</v>
      </c>
      <c r="N262" s="5">
        <v>333.18573140800004</v>
      </c>
      <c r="O262" s="5">
        <v>127.5</v>
      </c>
      <c r="P262" s="5">
        <v>2517.3207803639925</v>
      </c>
      <c r="Q262" s="5">
        <v>7.362142757207666</v>
      </c>
      <c r="R262" s="5">
        <v>3666.03276686056</v>
      </c>
      <c r="S262" s="5">
        <v>137.7334367385623</v>
      </c>
      <c r="T262" s="5"/>
      <c r="U262" s="5">
        <v>3803.7662035991225</v>
      </c>
      <c r="V262" s="5">
        <v>114.11298610797367</v>
      </c>
      <c r="W262" s="5">
        <v>3917.879189707096</v>
      </c>
      <c r="X262" s="5">
        <v>11.25827353364108</v>
      </c>
      <c r="Y262" s="42">
        <v>13.509928240369296</v>
      </c>
    </row>
    <row r="263" spans="1:25" ht="15.75" hidden="1">
      <c r="A263" s="1">
        <v>248</v>
      </c>
      <c r="B263" s="21" t="s">
        <v>255</v>
      </c>
      <c r="C263" s="4">
        <v>59</v>
      </c>
      <c r="D263" s="4">
        <v>38</v>
      </c>
      <c r="E263" s="4">
        <v>2</v>
      </c>
      <c r="F263" s="32">
        <v>0</v>
      </c>
      <c r="G263" s="33">
        <f t="shared" si="24"/>
        <v>99</v>
      </c>
      <c r="H263" s="5" t="s">
        <v>269</v>
      </c>
      <c r="I263" s="5">
        <v>5.887499999999999</v>
      </c>
      <c r="J263" s="5">
        <v>1135.4623437393602</v>
      </c>
      <c r="K263" s="5">
        <v>249.80171562265926</v>
      </c>
      <c r="L263" s="36">
        <v>1006.7083333333334</v>
      </c>
      <c r="M263" s="36">
        <v>800.125</v>
      </c>
      <c r="N263" s="5">
        <v>333.18573140800004</v>
      </c>
      <c r="O263" s="5">
        <v>127.5</v>
      </c>
      <c r="P263" s="5">
        <v>2517.3207803639925</v>
      </c>
      <c r="Q263" s="5">
        <v>25.132832171157204</v>
      </c>
      <c r="R263" s="5">
        <v>3683.8034562745097</v>
      </c>
      <c r="S263" s="5">
        <v>470.19345645233335</v>
      </c>
      <c r="T263" s="5"/>
      <c r="U263" s="5">
        <v>4153.996912726843</v>
      </c>
      <c r="V263" s="5">
        <v>124.61990738180529</v>
      </c>
      <c r="W263" s="5">
        <v>4278.616820108648</v>
      </c>
      <c r="X263" s="5">
        <v>3.601529309855765</v>
      </c>
      <c r="Y263" s="42">
        <v>4.321835171826917</v>
      </c>
    </row>
    <row r="264" spans="1:25" ht="15.75" hidden="1">
      <c r="A264" s="1">
        <v>249</v>
      </c>
      <c r="B264" s="21" t="s">
        <v>256</v>
      </c>
      <c r="C264" s="4">
        <v>64</v>
      </c>
      <c r="D264" s="4">
        <v>36</v>
      </c>
      <c r="E264" s="4">
        <v>0</v>
      </c>
      <c r="F264" s="32">
        <v>0</v>
      </c>
      <c r="G264" s="33">
        <f t="shared" si="24"/>
        <v>100</v>
      </c>
      <c r="H264" s="5" t="s">
        <v>269</v>
      </c>
      <c r="I264" s="5">
        <v>5.887499999999999</v>
      </c>
      <c r="J264" s="5">
        <v>1135.4623437393602</v>
      </c>
      <c r="K264" s="5">
        <v>249.80171562265926</v>
      </c>
      <c r="L264" s="36">
        <v>1006.7083333333334</v>
      </c>
      <c r="M264" s="36">
        <v>800.125</v>
      </c>
      <c r="N264" s="5">
        <v>333.18573140800004</v>
      </c>
      <c r="O264" s="5">
        <v>127.5</v>
      </c>
      <c r="P264" s="5">
        <v>2517.3207803639925</v>
      </c>
      <c r="Q264" s="5">
        <v>25.386699162785053</v>
      </c>
      <c r="R264" s="5">
        <v>3684.0573232661377</v>
      </c>
      <c r="S264" s="5">
        <v>474.9428853053872</v>
      </c>
      <c r="T264" s="5"/>
      <c r="U264" s="5">
        <v>4159.000208571525</v>
      </c>
      <c r="V264" s="5">
        <v>124.77000625714575</v>
      </c>
      <c r="W264" s="5">
        <v>4283.770214828671</v>
      </c>
      <c r="X264" s="5">
        <v>3.5698085123572256</v>
      </c>
      <c r="Y264" s="42">
        <v>4.283770214828671</v>
      </c>
    </row>
    <row r="265" spans="1:25" ht="15.75" hidden="1">
      <c r="A265" s="1">
        <v>250</v>
      </c>
      <c r="B265" s="21" t="s">
        <v>257</v>
      </c>
      <c r="C265" s="4">
        <v>77</v>
      </c>
      <c r="D265" s="4">
        <v>23</v>
      </c>
      <c r="E265" s="4">
        <v>0</v>
      </c>
      <c r="F265" s="32">
        <v>0</v>
      </c>
      <c r="G265" s="33">
        <f t="shared" si="24"/>
        <v>100</v>
      </c>
      <c r="H265" s="5" t="s">
        <v>269</v>
      </c>
      <c r="I265" s="5">
        <v>5.887499999999999</v>
      </c>
      <c r="J265" s="5">
        <v>1135.4623437393602</v>
      </c>
      <c r="K265" s="5">
        <v>249.80171562265926</v>
      </c>
      <c r="L265" s="36">
        <v>1006.7083333333334</v>
      </c>
      <c r="M265" s="36">
        <v>800.125</v>
      </c>
      <c r="N265" s="5">
        <v>333.18573140800004</v>
      </c>
      <c r="O265" s="5">
        <v>127.5</v>
      </c>
      <c r="P265" s="5">
        <v>2517.3207803639925</v>
      </c>
      <c r="Q265" s="5">
        <v>25.386699162785053</v>
      </c>
      <c r="R265" s="5">
        <v>3684.0573232661377</v>
      </c>
      <c r="S265" s="5">
        <v>474.9428853053872</v>
      </c>
      <c r="T265" s="5"/>
      <c r="U265" s="5">
        <v>4159.000208571525</v>
      </c>
      <c r="V265" s="5">
        <v>124.77000625714575</v>
      </c>
      <c r="W265" s="5">
        <v>4283.770214828671</v>
      </c>
      <c r="X265" s="5">
        <v>3.5698085123572256</v>
      </c>
      <c r="Y265" s="42">
        <v>4.283770214828671</v>
      </c>
    </row>
    <row r="266" spans="1:25" ht="15.75" hidden="1">
      <c r="A266" s="1">
        <v>251</v>
      </c>
      <c r="B266" s="21" t="s">
        <v>258</v>
      </c>
      <c r="C266" s="4">
        <v>72</v>
      </c>
      <c r="D266" s="4">
        <v>28</v>
      </c>
      <c r="E266" s="4">
        <v>0</v>
      </c>
      <c r="F266" s="32">
        <v>0</v>
      </c>
      <c r="G266" s="33">
        <f t="shared" si="24"/>
        <v>100</v>
      </c>
      <c r="H266" s="5" t="s">
        <v>269</v>
      </c>
      <c r="I266" s="5">
        <v>5.887499999999999</v>
      </c>
      <c r="J266" s="5">
        <v>1135.4623437393602</v>
      </c>
      <c r="K266" s="5">
        <v>249.80171562265926</v>
      </c>
      <c r="L266" s="36">
        <v>1006.7083333333334</v>
      </c>
      <c r="M266" s="36">
        <v>800.125</v>
      </c>
      <c r="N266" s="5">
        <v>333.18573140800004</v>
      </c>
      <c r="O266" s="5">
        <v>127.5</v>
      </c>
      <c r="P266" s="5">
        <v>2517.3207803639925</v>
      </c>
      <c r="Q266" s="5">
        <v>25.386699162785053</v>
      </c>
      <c r="R266" s="5">
        <v>3684.0573232661377</v>
      </c>
      <c r="S266" s="5">
        <v>474.9428853053872</v>
      </c>
      <c r="T266" s="5"/>
      <c r="U266" s="5">
        <v>4159.000208571525</v>
      </c>
      <c r="V266" s="5">
        <v>124.77000625714575</v>
      </c>
      <c r="W266" s="5">
        <v>4283.770214828671</v>
      </c>
      <c r="X266" s="5">
        <v>3.5698085123572256</v>
      </c>
      <c r="Y266" s="42">
        <v>4.283770214828671</v>
      </c>
    </row>
    <row r="267" spans="1:25" ht="15.75" hidden="1">
      <c r="A267" s="1">
        <v>252</v>
      </c>
      <c r="B267" s="21" t="s">
        <v>259</v>
      </c>
      <c r="C267" s="4">
        <v>71</v>
      </c>
      <c r="D267" s="4">
        <v>29</v>
      </c>
      <c r="E267" s="4">
        <v>0</v>
      </c>
      <c r="F267" s="32">
        <v>0</v>
      </c>
      <c r="G267" s="33">
        <f t="shared" si="24"/>
        <v>100</v>
      </c>
      <c r="H267" s="6" t="s">
        <v>275</v>
      </c>
      <c r="I267" s="5">
        <v>5.887499999999999</v>
      </c>
      <c r="J267" s="5">
        <v>1135.4623437393602</v>
      </c>
      <c r="K267" s="5">
        <v>249.80171562265926</v>
      </c>
      <c r="L267" s="5">
        <v>488.8675</v>
      </c>
      <c r="M267" s="36">
        <v>799.53</v>
      </c>
      <c r="N267" s="5">
        <v>333.18573140800004</v>
      </c>
      <c r="O267" s="5">
        <v>127.5</v>
      </c>
      <c r="P267" s="5">
        <v>1998.8849470306593</v>
      </c>
      <c r="Q267" s="5">
        <v>25.386699162785053</v>
      </c>
      <c r="R267" s="5">
        <v>3165.6214899328047</v>
      </c>
      <c r="S267" s="5">
        <v>474.9428853053872</v>
      </c>
      <c r="T267" s="5"/>
      <c r="U267" s="5">
        <v>3640.564375238192</v>
      </c>
      <c r="V267" s="5">
        <v>109.21693125714576</v>
      </c>
      <c r="W267" s="5">
        <v>3749.781306495338</v>
      </c>
      <c r="X267" s="5">
        <v>3.1248177554127814</v>
      </c>
      <c r="Y267" s="42">
        <v>3.7497813064953376</v>
      </c>
    </row>
    <row r="268" spans="1:25" ht="15.75" hidden="1">
      <c r="A268" s="1">
        <v>253</v>
      </c>
      <c r="B268" s="21" t="s">
        <v>260</v>
      </c>
      <c r="C268" s="4">
        <v>56</v>
      </c>
      <c r="D268" s="4">
        <v>14</v>
      </c>
      <c r="E268" s="4">
        <v>0</v>
      </c>
      <c r="F268" s="32">
        <v>0</v>
      </c>
      <c r="G268" s="33">
        <f t="shared" si="24"/>
        <v>70</v>
      </c>
      <c r="H268" s="6" t="s">
        <v>270</v>
      </c>
      <c r="I268" s="5">
        <v>5.887499999999999</v>
      </c>
      <c r="J268" s="5">
        <v>1135.4623437393602</v>
      </c>
      <c r="K268" s="5">
        <v>249.80171562265926</v>
      </c>
      <c r="L268" s="5">
        <v>590.9475</v>
      </c>
      <c r="M268" s="36">
        <v>799.53</v>
      </c>
      <c r="N268" s="5">
        <v>333.18573140800004</v>
      </c>
      <c r="O268" s="5">
        <v>127.5</v>
      </c>
      <c r="P268" s="5">
        <v>2100.9649470306595</v>
      </c>
      <c r="Q268" s="5">
        <v>17.770689413949537</v>
      </c>
      <c r="R268" s="5">
        <v>3260.085480183969</v>
      </c>
      <c r="S268" s="5">
        <v>332.46001971377103</v>
      </c>
      <c r="T268" s="5"/>
      <c r="U268" s="5">
        <v>3592.5454998977402</v>
      </c>
      <c r="V268" s="5">
        <v>107.7763649969322</v>
      </c>
      <c r="W268" s="5">
        <v>3700.321864894672</v>
      </c>
      <c r="X268" s="5">
        <v>4.405145077255562</v>
      </c>
      <c r="Y268" s="42">
        <v>5.286174092706674</v>
      </c>
    </row>
    <row r="269" spans="1:25" ht="15.75" hidden="1">
      <c r="A269" s="1">
        <v>254</v>
      </c>
      <c r="B269" s="21" t="s">
        <v>261</v>
      </c>
      <c r="C269" s="4">
        <v>2</v>
      </c>
      <c r="D269" s="4">
        <v>2</v>
      </c>
      <c r="E269" s="4">
        <v>0</v>
      </c>
      <c r="F269" s="32">
        <v>0</v>
      </c>
      <c r="G269" s="33">
        <f t="shared" si="24"/>
        <v>4</v>
      </c>
      <c r="H269" s="6"/>
      <c r="I269" s="6"/>
      <c r="J269" s="8"/>
      <c r="K269" s="8"/>
      <c r="L269" s="5"/>
      <c r="M269" s="5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47"/>
    </row>
    <row r="270" spans="1:25" ht="15.75" hidden="1">
      <c r="A270" s="1">
        <v>255</v>
      </c>
      <c r="B270" s="21" t="s">
        <v>262</v>
      </c>
      <c r="C270" s="4">
        <v>53</v>
      </c>
      <c r="D270" s="4">
        <v>15</v>
      </c>
      <c r="E270" s="4">
        <v>1</v>
      </c>
      <c r="F270" s="32">
        <v>0</v>
      </c>
      <c r="G270" s="33">
        <f t="shared" si="24"/>
        <v>69</v>
      </c>
      <c r="H270" s="5" t="s">
        <v>269</v>
      </c>
      <c r="I270" s="5">
        <v>5.887499999999999</v>
      </c>
      <c r="J270" s="5">
        <v>1135.4623437393602</v>
      </c>
      <c r="K270" s="5">
        <v>249.80171562265926</v>
      </c>
      <c r="L270" s="36">
        <v>1006.7083333333334</v>
      </c>
      <c r="M270" s="36">
        <v>800.125</v>
      </c>
      <c r="N270" s="5">
        <v>333.18573140800004</v>
      </c>
      <c r="O270" s="5">
        <v>127.5</v>
      </c>
      <c r="P270" s="5">
        <v>2517.3207803639925</v>
      </c>
      <c r="Q270" s="5">
        <v>17.516822422321688</v>
      </c>
      <c r="R270" s="5">
        <v>3676.187446525674</v>
      </c>
      <c r="S270" s="5">
        <v>327.71059086071716</v>
      </c>
      <c r="T270" s="5"/>
      <c r="U270" s="5">
        <v>4003.8980373863915</v>
      </c>
      <c r="V270" s="5">
        <v>120.11694112159174</v>
      </c>
      <c r="W270" s="5">
        <v>4124.014978507983</v>
      </c>
      <c r="X270" s="5">
        <v>4.980694418487902</v>
      </c>
      <c r="Y270" s="42">
        <v>5.976833302185482</v>
      </c>
    </row>
    <row r="271" spans="1:25" ht="15.75" hidden="1">
      <c r="A271" s="1">
        <v>256</v>
      </c>
      <c r="B271" s="21" t="s">
        <v>263</v>
      </c>
      <c r="C271" s="4">
        <v>54</v>
      </c>
      <c r="D271" s="4">
        <v>13</v>
      </c>
      <c r="E271" s="4">
        <v>0</v>
      </c>
      <c r="F271" s="32">
        <v>1</v>
      </c>
      <c r="G271" s="33">
        <f t="shared" si="24"/>
        <v>68</v>
      </c>
      <c r="H271" s="5" t="s">
        <v>289</v>
      </c>
      <c r="I271" s="5">
        <v>5.887499999999999</v>
      </c>
      <c r="J271" s="5">
        <v>1135.4623437393602</v>
      </c>
      <c r="K271" s="5">
        <v>249.80171562265926</v>
      </c>
      <c r="L271" s="36">
        <v>1006.7083333333334</v>
      </c>
      <c r="M271" s="36">
        <v>800.125</v>
      </c>
      <c r="N271" s="5">
        <v>333.18573140800004</v>
      </c>
      <c r="O271" s="5">
        <v>127.5</v>
      </c>
      <c r="P271" s="5">
        <v>2517.3207803639925</v>
      </c>
      <c r="Q271" s="5">
        <v>17.262955430693836</v>
      </c>
      <c r="R271" s="5">
        <v>3675.933579534046</v>
      </c>
      <c r="S271" s="5">
        <v>322.9611620076633</v>
      </c>
      <c r="T271" s="5"/>
      <c r="U271" s="5">
        <v>3998.8947415417097</v>
      </c>
      <c r="V271" s="5">
        <v>119.96684224625129</v>
      </c>
      <c r="W271" s="5">
        <v>4118.861583787961</v>
      </c>
      <c r="X271" s="5">
        <v>5.047624489936227</v>
      </c>
      <c r="Y271" s="42">
        <v>6.057149387923472</v>
      </c>
    </row>
    <row r="272" spans="1:25" ht="15.75" hidden="1">
      <c r="A272" s="1">
        <v>257</v>
      </c>
      <c r="B272" s="21" t="s">
        <v>264</v>
      </c>
      <c r="C272" s="4">
        <v>18</v>
      </c>
      <c r="D272" s="4">
        <v>16</v>
      </c>
      <c r="E272" s="4">
        <v>0</v>
      </c>
      <c r="F272" s="32">
        <v>0</v>
      </c>
      <c r="G272" s="33">
        <f t="shared" si="24"/>
        <v>34</v>
      </c>
      <c r="H272" s="6"/>
      <c r="I272" s="6"/>
      <c r="J272" s="8"/>
      <c r="K272" s="8"/>
      <c r="L272" s="5"/>
      <c r="M272" s="5"/>
      <c r="N272" s="8"/>
      <c r="O272" s="8"/>
      <c r="P272" s="8"/>
      <c r="Q272" s="8"/>
      <c r="R272" s="5">
        <v>0</v>
      </c>
      <c r="S272" s="8"/>
      <c r="T272" s="8"/>
      <c r="U272" s="8"/>
      <c r="V272" s="8"/>
      <c r="W272" s="8"/>
      <c r="X272" s="8"/>
      <c r="Y272" s="47"/>
    </row>
    <row r="273" spans="1:25" ht="15.75" hidden="1">
      <c r="A273" s="1">
        <v>258</v>
      </c>
      <c r="B273" s="21" t="s">
        <v>265</v>
      </c>
      <c r="C273" s="4">
        <v>4</v>
      </c>
      <c r="D273" s="4">
        <v>4</v>
      </c>
      <c r="E273" s="4">
        <v>0</v>
      </c>
      <c r="F273" s="32">
        <v>0</v>
      </c>
      <c r="G273" s="33">
        <f t="shared" si="24"/>
        <v>8</v>
      </c>
      <c r="H273" s="6"/>
      <c r="I273" s="6"/>
      <c r="J273" s="8"/>
      <c r="K273" s="8"/>
      <c r="L273" s="5"/>
      <c r="M273" s="5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47"/>
    </row>
    <row r="274" spans="1:25" ht="15.75" hidden="1">
      <c r="A274" s="1">
        <v>259</v>
      </c>
      <c r="B274" s="21" t="s">
        <v>266</v>
      </c>
      <c r="C274" s="4">
        <v>10</v>
      </c>
      <c r="D274" s="4">
        <v>6</v>
      </c>
      <c r="E274" s="4">
        <v>0</v>
      </c>
      <c r="F274" s="32">
        <v>0</v>
      </c>
      <c r="G274" s="33">
        <f t="shared" si="24"/>
        <v>16</v>
      </c>
      <c r="H274" s="6"/>
      <c r="I274" s="6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47"/>
    </row>
    <row r="275" spans="1:25" ht="28.5" customHeight="1" hidden="1">
      <c r="A275" s="43"/>
      <c r="B275" s="101" t="s">
        <v>309</v>
      </c>
      <c r="C275" s="102">
        <f>SUM(C12:C274)</f>
        <v>8117</v>
      </c>
      <c r="D275" s="102">
        <f>SUM(D12:D274)</f>
        <v>4103</v>
      </c>
      <c r="E275" s="102">
        <f>SUM(E12:E274)</f>
        <v>102</v>
      </c>
      <c r="F275" s="102">
        <f>SUM(F12:F274)</f>
        <v>110</v>
      </c>
      <c r="G275" s="96">
        <f>SUM(G12:G274)</f>
        <v>12615</v>
      </c>
      <c r="H275" s="100"/>
      <c r="I275" s="100"/>
      <c r="J275" s="63"/>
      <c r="K275" s="63"/>
      <c r="L275" s="63"/>
      <c r="M275" s="63"/>
      <c r="N275" s="63"/>
      <c r="O275" s="63"/>
      <c r="P275" s="63"/>
      <c r="Q275" s="63"/>
      <c r="R275" s="43"/>
      <c r="S275" s="43"/>
      <c r="T275" s="43"/>
      <c r="U275" s="43"/>
      <c r="V275" s="43"/>
      <c r="W275" s="43"/>
      <c r="X275" s="43"/>
      <c r="Y275" s="43"/>
    </row>
    <row r="276" spans="1:26" ht="23.25" hidden="1">
      <c r="A276" s="3"/>
      <c r="B276" s="73" t="s">
        <v>294</v>
      </c>
      <c r="C276" s="108">
        <f>C12+C13+C14+C15+C17+C18+C19+C20+C21+C22+C29+C37+C38+C39+C40+C41+C42+C43+C44+C45+C46+C48+C63+C64+C65+C66+C69+C71+C72+C73+C74+C75+C77+C78+C79+C80+C82+C87+C88+C89+C90+C91+C92+C102+C103+C105+C107+C112++C115+C118+C119+C122+C123+C124+C125+C127+C132+C136+C142+C143+C148+C151+C152+C154+C157+C161+C162+C163+C166+C170+C172+C173+C175+C176+C177+C178+C182+C184+C187+C188+C192+C193+C194+C195+C197+C198+C199+C200+C207+C208+C212+C214+C215+C216+C217+C218+C219+C220+C221+C222+C229+C231+C233+C246+C248+C251+C256+C258+C262+C263+C264+C265+C266+C267+C268+C270+C271</f>
        <v>5577</v>
      </c>
      <c r="D276" s="108">
        <f>D12+D13+D14+D15+D17+D18+D19+D20+D21+D22+D29+D37+D38+D39+D40+D41+D42+D43+D44+D45+D46+D48+D63+D64+D65+D66+D69+D71+D72+D73+D74+D75+D77+D78+D79+D80+D82+D87+D88+D89+D90+D91+D92+D102+D103+D105+D107+D112++D115+D118+D119+D122+D123+D124+D125+D127+D132+D136+D142+D143+D148+D151+D152+D154+D157+D161+D162+D163+D166+D170+D172+D173+D175+D176+D177+D178+D182+D184+D187+D188+D192+D193+D194+D195+D197+D198+D199+D200+D207+D208+D212+D214+D215+D216+D217+D218+D219+D220+D221+D222+D229+D231+D233+D246+D248+D251+D256+D258+D262+D263+D264+D265+D266+D267+D268+D270+D271</f>
        <v>2506</v>
      </c>
      <c r="E276" s="108">
        <f>E12+E13+E14+E15+E17+E18+E19+E20+E21+E22+E29+E37+E38+E39+E40+E41+E42+E43+E44+E45+E46+E48+E63+E64+E65+E66+E69+E71+E72+E73+E74+E75+E77+E78+E79+E80+E82+E87+E88+E89+E90+E91+E92+E102+E103+E105+E107+E112++E115+E118+E119+E122+E123+E124+E125+E127+E132+E136+E142+E143+E148+E151+E152+E154+E157+E161+E162+E163+E166+E170+E172+E173+E175+E176+E177+E178+E182+E184+E187+E188+E192+E193+E194+E195+E197+E198+E199+E200+E207+E208+E212+E214+E215+E216+E217+E218+E219+E220+E221+E222+E229+E231+E233+E246+E248+E251+E256+E258+E262+E263+E264+E265+E266+E267+E268+E270+E271</f>
        <v>69</v>
      </c>
      <c r="F276" s="108">
        <f>F12+F13+F14+F15+F17+F18+F19+F20+F21+F22+F29+F37+F38+F39+F40+F41+F42+F43+F44+F45+F46+F48+F63+F64+F65+F66+F69+F71+F72+F73+F74+F75+F77+F78+F79+F80+F82+F87+F88+F89+F90+F91+F92+F102+F103+F105+F107+F112++F115+F118+F119+F122+F123+F124+F125+F127+F132+F136+F142+F143+F148+F151+F152+F154+F157+F161+F162+F163+F166+F170+F172+F173+F175+F176+F177+F178+F182+F184+F187+F188+F192+F193+F194+F195+F197+F198+F199+F200+F207+F208+F212+F214+F215+F216+F217+F218+F219+F220+F221+F222+F229+F231+F233+F246+F248+F251+F256+F258+F262+F263+F264+F265+F266+F267+F268+F270+F271</f>
        <v>59</v>
      </c>
      <c r="G276" s="109">
        <f>G12+G13+G14+G15+G17+G18+G19+G20+G21+G22+G29+G37+G38+G39+G40+G41+G42+G43+G44+G45+G46+G48+G63+G64+G65+G66+G69+G71+G72+G73+G74+G75+G77+G78+G79+G80+G82+G84+G86+G87+G88+G89+G90+G91+G92+G102+G103+G105+G107+G111+G112++G115+G118+G119+G122+G123+G124+G125+G127+G132+G136+G142+G143+G148+G151+G152+G154+G157+G161+G162+G163+G166+G170+G172+G173+G175+G176+G177+G178+G182+G184+G187+G188+G192+G193+G194+G195+G197+G198+G199+G200+G207+G208+G212+G214+G215+G216+G217+G218+G219+G220+G221+G222+G229+G231+G233+G246+G248+G251+G256+G258+G262+G263+G264+G265+G266+G267+G268+G270+G271+G210</f>
        <v>8504</v>
      </c>
      <c r="H276" s="110"/>
      <c r="I276" s="110">
        <v>700.6232269265241</v>
      </c>
      <c r="J276" s="110">
        <v>135820.02300534293</v>
      </c>
      <c r="K276" s="110">
        <v>29880.405061175494</v>
      </c>
      <c r="L276" s="110">
        <v>104071.96477598567</v>
      </c>
      <c r="M276" s="110">
        <v>87910.01147976401</v>
      </c>
      <c r="N276" s="110">
        <v>40693.33407633954</v>
      </c>
      <c r="O276" s="110">
        <v>15555.232302867384</v>
      </c>
      <c r="P276" s="111">
        <v>278110.9476961319</v>
      </c>
      <c r="Q276" s="110">
        <v>2158.884896803241</v>
      </c>
      <c r="R276" s="111">
        <v>416867.18896784156</v>
      </c>
      <c r="S276" s="110">
        <v>40389.14296637013</v>
      </c>
      <c r="T276" s="112"/>
      <c r="U276" s="112"/>
      <c r="V276" s="110">
        <v>2175.7730480094983</v>
      </c>
      <c r="W276" s="111">
        <v>472452.1945498891</v>
      </c>
      <c r="X276" s="112"/>
      <c r="Y276" s="113"/>
      <c r="Z276" s="74"/>
    </row>
    <row r="277" spans="1:26" ht="15.75" hidden="1">
      <c r="A277" s="3"/>
      <c r="B277" s="75" t="s">
        <v>308</v>
      </c>
      <c r="C277" s="114"/>
      <c r="D277" s="114"/>
      <c r="E277" s="114"/>
      <c r="F277" s="114"/>
      <c r="G277" s="115"/>
      <c r="H277" s="116"/>
      <c r="I277" s="116"/>
      <c r="J277" s="114"/>
      <c r="K277" s="114"/>
      <c r="L277" s="114"/>
      <c r="M277" s="114"/>
      <c r="N277" s="114"/>
      <c r="O277" s="114"/>
      <c r="P277" s="116"/>
      <c r="Q277" s="117">
        <v>0.25386699162785054</v>
      </c>
      <c r="R277" s="116"/>
      <c r="S277" s="117">
        <v>4.749428853053872</v>
      </c>
      <c r="T277" s="114"/>
      <c r="U277" s="114"/>
      <c r="V277" s="114"/>
      <c r="W277" s="114"/>
      <c r="X277" s="114"/>
      <c r="Y277" s="114"/>
      <c r="Z277" s="74"/>
    </row>
    <row r="278" spans="1:26" ht="24">
      <c r="A278" s="91">
        <v>3</v>
      </c>
      <c r="B278" s="84" t="s">
        <v>109</v>
      </c>
      <c r="C278" s="105"/>
      <c r="D278" s="105"/>
      <c r="E278" s="105"/>
      <c r="F278" s="105"/>
      <c r="G278" s="105">
        <v>70</v>
      </c>
      <c r="H278" s="77" t="s">
        <v>311</v>
      </c>
      <c r="I278" s="103">
        <v>0.0070089285714285705</v>
      </c>
      <c r="J278" s="103">
        <v>1.60640274564</v>
      </c>
      <c r="K278" s="103">
        <v>0.35340860404079993</v>
      </c>
      <c r="L278" s="103">
        <v>1.1160714285714286</v>
      </c>
      <c r="M278" s="103">
        <v>0.7390863095238095</v>
      </c>
      <c r="N278" s="103">
        <v>0.4163873435619048</v>
      </c>
      <c r="O278" s="103">
        <v>0.15178571428571427</v>
      </c>
      <c r="P278" s="103">
        <v>2.776739399983657</v>
      </c>
      <c r="Q278" s="103">
        <v>0.021155582635654212</v>
      </c>
      <c r="R278" s="103">
        <v>4.411306656830741</v>
      </c>
      <c r="S278" s="103">
        <v>0.39578573775448933</v>
      </c>
      <c r="T278" s="103">
        <v>0</v>
      </c>
      <c r="U278" s="103">
        <v>4.80709239458523</v>
      </c>
      <c r="V278" s="103">
        <v>0.14421277183755687</v>
      </c>
      <c r="W278" s="103">
        <v>4.951305166422786</v>
      </c>
      <c r="X278" s="103">
        <v>0.9902610332845573</v>
      </c>
      <c r="Y278" s="118">
        <v>5.941566199707344</v>
      </c>
      <c r="Z278" s="74"/>
    </row>
    <row r="279" spans="1:26" ht="15.75">
      <c r="A279" s="3"/>
      <c r="B279" s="75"/>
      <c r="C279" s="76"/>
      <c r="D279" s="76"/>
      <c r="E279" s="76"/>
      <c r="F279" s="76"/>
      <c r="G279" s="76"/>
      <c r="H279" s="76"/>
      <c r="I279" s="76"/>
      <c r="J279" s="114"/>
      <c r="K279" s="114"/>
      <c r="L279" s="114"/>
      <c r="M279" s="114"/>
      <c r="N279" s="114"/>
      <c r="O279" s="114"/>
      <c r="P279" s="114"/>
      <c r="Q279" s="119"/>
      <c r="R279" s="120"/>
      <c r="S279" s="121"/>
      <c r="T279" s="114"/>
      <c r="U279" s="114"/>
      <c r="V279" s="114"/>
      <c r="W279" s="114"/>
      <c r="X279" s="114"/>
      <c r="Y279" s="114"/>
      <c r="Z279" s="74"/>
    </row>
    <row r="280" spans="1:25" ht="15.75">
      <c r="A280" s="3"/>
      <c r="B280" s="9"/>
      <c r="C280" s="10"/>
      <c r="D280" s="10"/>
      <c r="E280" s="10"/>
      <c r="F280" s="10"/>
      <c r="G280" s="10"/>
      <c r="H280" s="10"/>
      <c r="I280" s="1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>
      <c r="A281" s="3"/>
      <c r="B281" s="9"/>
      <c r="C281" s="10"/>
      <c r="D281" s="10"/>
      <c r="E281" s="3"/>
      <c r="F281" s="3"/>
      <c r="G281" s="122"/>
      <c r="H281" s="122"/>
      <c r="I281" s="12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>
      <c r="A282" s="3"/>
      <c r="B282" s="9" t="s">
        <v>3</v>
      </c>
      <c r="C282" s="10"/>
      <c r="D282" s="10"/>
      <c r="E282" s="3"/>
      <c r="F282" s="3"/>
      <c r="G282" s="3"/>
      <c r="H282" s="3"/>
      <c r="I282" s="99"/>
      <c r="J282" s="99"/>
      <c r="M282" s="3" t="s">
        <v>299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>
      <c r="A283" s="3"/>
      <c r="B283" s="9"/>
      <c r="C283" s="3"/>
      <c r="D283" s="3"/>
      <c r="E283" s="3"/>
      <c r="F283" s="3"/>
      <c r="G283" s="3"/>
      <c r="H283" s="3"/>
      <c r="I283" s="99"/>
      <c r="J283" s="9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>
      <c r="A284" s="3"/>
      <c r="B284" s="9" t="s">
        <v>2</v>
      </c>
      <c r="C284" s="3"/>
      <c r="D284" s="3"/>
      <c r="E284" s="3"/>
      <c r="F284" s="3"/>
      <c r="G284" s="3"/>
      <c r="H284" s="3"/>
      <c r="I284" s="99"/>
      <c r="J284" s="99"/>
      <c r="M284" s="3" t="s">
        <v>302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</sheetData>
  <sheetProtection/>
  <mergeCells count="81">
    <mergeCell ref="F195:F196"/>
    <mergeCell ref="G195:G196"/>
    <mergeCell ref="Q195:Q196"/>
    <mergeCell ref="S195:S196"/>
    <mergeCell ref="X195:X196"/>
    <mergeCell ref="Y195:Y196"/>
    <mergeCell ref="U143:U144"/>
    <mergeCell ref="V143:V144"/>
    <mergeCell ref="W143:W144"/>
    <mergeCell ref="X143:X144"/>
    <mergeCell ref="Y143:Y144"/>
    <mergeCell ref="A195:A196"/>
    <mergeCell ref="B195:B196"/>
    <mergeCell ref="C195:C196"/>
    <mergeCell ref="D195:D196"/>
    <mergeCell ref="E195:E196"/>
    <mergeCell ref="M143:M144"/>
    <mergeCell ref="N143:N144"/>
    <mergeCell ref="O143:O144"/>
    <mergeCell ref="P143:P144"/>
    <mergeCell ref="R143:R144"/>
    <mergeCell ref="T143:T144"/>
    <mergeCell ref="G18:G19"/>
    <mergeCell ref="Q18:Q19"/>
    <mergeCell ref="S18:S19"/>
    <mergeCell ref="X18:X19"/>
    <mergeCell ref="Y18:Y19"/>
    <mergeCell ref="H143:H144"/>
    <mergeCell ref="I143:I144"/>
    <mergeCell ref="J143:J144"/>
    <mergeCell ref="K143:K144"/>
    <mergeCell ref="L143:L144"/>
    <mergeCell ref="A18:A19"/>
    <mergeCell ref="B18:B19"/>
    <mergeCell ref="C18:C19"/>
    <mergeCell ref="D18:D19"/>
    <mergeCell ref="E18:E19"/>
    <mergeCell ref="F18:F19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W8:W10"/>
    <mergeCell ref="X8:X10"/>
    <mergeCell ref="Y8:Y10"/>
    <mergeCell ref="K9:K10"/>
    <mergeCell ref="L9:L10"/>
    <mergeCell ref="M9:M10"/>
    <mergeCell ref="N9:N10"/>
    <mergeCell ref="O9:O10"/>
    <mergeCell ref="P9:P10"/>
    <mergeCell ref="Q8:Q10"/>
    <mergeCell ref="R8:R10"/>
    <mergeCell ref="S8:S10"/>
    <mergeCell ref="T8:T10"/>
    <mergeCell ref="U8:U10"/>
    <mergeCell ref="V8:V10"/>
    <mergeCell ref="A4:C4"/>
    <mergeCell ref="A5:Y5"/>
    <mergeCell ref="A6:Y6"/>
    <mergeCell ref="A8:A10"/>
    <mergeCell ref="B8:B10"/>
    <mergeCell ref="C8:G10"/>
    <mergeCell ref="H8:H10"/>
    <mergeCell ref="I8:I10"/>
    <mergeCell ref="J8:J10"/>
    <mergeCell ref="K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2020-07-15T13:14:09Z</cp:lastPrinted>
  <dcterms:created xsi:type="dcterms:W3CDTF">1996-10-08T23:32:33Z</dcterms:created>
  <dcterms:modified xsi:type="dcterms:W3CDTF">2020-07-15T13:28:00Z</dcterms:modified>
  <cp:category/>
  <cp:version/>
  <cp:contentType/>
  <cp:contentStatus/>
</cp:coreProperties>
</file>